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4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omontes/Documents/.evernote/25712750/external-edits/f480b81a-f251-f5ce-28e1-f17ea2b09cd5/a7003debc93235af21373776d5155947/"/>
    </mc:Choice>
  </mc:AlternateContent>
  <xr:revisionPtr revIDLastSave="0" documentId="13_ncr:1_{5776B16A-3DCF-834F-9B4C-1522539AD5AA}" xr6:coauthVersionLast="47" xr6:coauthVersionMax="47" xr10:uidLastSave="{00000000-0000-0000-0000-000000000000}"/>
  <bookViews>
    <workbookView xWindow="640" yWindow="1320" windowWidth="31060" windowHeight="20300" activeTab="3" xr2:uid="{D7CECA91-1639-314B-9D84-A5CB807A1B0E}"/>
  </bookViews>
  <sheets>
    <sheet name="E2" sheetId="1" r:id="rId1"/>
    <sheet name="Optics" sheetId="2" r:id="rId2"/>
    <sheet name="E3" sheetId="3" r:id="rId3"/>
    <sheet name="AgentResul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1" i="4" l="1"/>
  <c r="AA31" i="4"/>
  <c r="N31" i="4"/>
  <c r="O31" i="4"/>
  <c r="AB43" i="4"/>
  <c r="AA43" i="4"/>
  <c r="O43" i="4"/>
  <c r="N43" i="4"/>
  <c r="I43" i="4"/>
  <c r="I31" i="4"/>
  <c r="K91" i="4"/>
  <c r="K90" i="4"/>
  <c r="F90" i="4"/>
  <c r="E90" i="4"/>
  <c r="D90" i="4"/>
  <c r="C90" i="4"/>
  <c r="F89" i="4"/>
  <c r="E89" i="4"/>
  <c r="D89" i="4"/>
  <c r="C89" i="4"/>
  <c r="K87" i="4"/>
  <c r="F87" i="4"/>
  <c r="E87" i="4"/>
  <c r="D87" i="4"/>
  <c r="C87" i="4"/>
  <c r="K86" i="4"/>
  <c r="F86" i="4"/>
  <c r="E86" i="4"/>
  <c r="D86" i="4"/>
  <c r="C86" i="4"/>
  <c r="K85" i="4"/>
  <c r="K94" i="4" s="1"/>
  <c r="F85" i="4"/>
  <c r="E85" i="4"/>
  <c r="D85" i="4"/>
  <c r="C85" i="4"/>
  <c r="K80" i="4"/>
  <c r="F80" i="4"/>
  <c r="E80" i="4"/>
  <c r="D80" i="4"/>
  <c r="C80" i="4"/>
  <c r="F79" i="4"/>
  <c r="E79" i="4"/>
  <c r="D79" i="4"/>
  <c r="C79" i="4"/>
  <c r="F78" i="4"/>
  <c r="E78" i="4"/>
  <c r="D78" i="4"/>
  <c r="C78" i="4"/>
  <c r="F76" i="4"/>
  <c r="E76" i="4"/>
  <c r="D76" i="4"/>
  <c r="C76" i="4"/>
  <c r="K74" i="4"/>
  <c r="F74" i="4"/>
  <c r="E74" i="4"/>
  <c r="D74" i="4"/>
  <c r="C74" i="4"/>
  <c r="K73" i="4"/>
  <c r="F73" i="4"/>
  <c r="E73" i="4"/>
  <c r="D73" i="4"/>
  <c r="C73" i="4"/>
  <c r="K72" i="4"/>
  <c r="K81" i="4" s="1"/>
  <c r="F72" i="4"/>
  <c r="E72" i="4"/>
  <c r="D72" i="4"/>
  <c r="C72" i="4"/>
  <c r="F71" i="4"/>
  <c r="E71" i="4"/>
  <c r="D71" i="4"/>
  <c r="C71" i="4"/>
  <c r="L61" i="4"/>
  <c r="K61" i="4"/>
  <c r="I61" i="4"/>
  <c r="F52" i="4"/>
  <c r="I42" i="4"/>
  <c r="F42" i="4"/>
  <c r="E42" i="4"/>
  <c r="D42" i="4"/>
  <c r="C42" i="4"/>
  <c r="I41" i="4"/>
  <c r="F41" i="4"/>
  <c r="E41" i="4"/>
  <c r="D41" i="4"/>
  <c r="C41" i="4"/>
  <c r="I39" i="4"/>
  <c r="F39" i="4"/>
  <c r="E39" i="4"/>
  <c r="D39" i="4"/>
  <c r="C39" i="4"/>
  <c r="I38" i="4"/>
  <c r="F38" i="4"/>
  <c r="E38" i="4"/>
  <c r="D38" i="4"/>
  <c r="C38" i="4"/>
  <c r="I37" i="4"/>
  <c r="F37" i="4"/>
  <c r="E37" i="4"/>
  <c r="D37" i="4"/>
  <c r="C37" i="4"/>
  <c r="I36" i="4"/>
  <c r="F36" i="4"/>
  <c r="E36" i="4"/>
  <c r="D36" i="4"/>
  <c r="C36" i="4"/>
  <c r="I35" i="4"/>
  <c r="F35" i="4"/>
  <c r="E35" i="4"/>
  <c r="D35" i="4"/>
  <c r="C35" i="4"/>
  <c r="I30" i="4"/>
  <c r="F30" i="4"/>
  <c r="E30" i="4"/>
  <c r="D30" i="4"/>
  <c r="C30" i="4"/>
  <c r="I29" i="4"/>
  <c r="F29" i="4"/>
  <c r="E29" i="4"/>
  <c r="D29" i="4"/>
  <c r="C29" i="4"/>
  <c r="I28" i="4"/>
  <c r="F28" i="4"/>
  <c r="E28" i="4"/>
  <c r="D28" i="4"/>
  <c r="C28" i="4"/>
  <c r="E26" i="4"/>
  <c r="D26" i="4"/>
  <c r="C26" i="4"/>
  <c r="I24" i="4"/>
  <c r="F24" i="4"/>
  <c r="E24" i="4"/>
  <c r="D24" i="4"/>
  <c r="C24" i="4"/>
  <c r="I23" i="4"/>
  <c r="F23" i="4"/>
  <c r="E23" i="4"/>
  <c r="D23" i="4"/>
  <c r="C23" i="4"/>
  <c r="I22" i="4"/>
  <c r="F22" i="4"/>
  <c r="E22" i="4"/>
  <c r="D22" i="4"/>
  <c r="C22" i="4"/>
  <c r="I21" i="4"/>
  <c r="F21" i="4"/>
  <c r="E21" i="4"/>
  <c r="D21" i="4"/>
  <c r="C21" i="4"/>
  <c r="F7" i="4"/>
  <c r="F26" i="4" s="1"/>
  <c r="I26" i="3"/>
  <c r="S7" i="1" l="1"/>
  <c r="X117" i="1" l="1"/>
  <c r="X118" i="1"/>
  <c r="X120" i="1"/>
  <c r="X121" i="1"/>
  <c r="X116" i="1"/>
  <c r="X103" i="1"/>
  <c r="X104" i="1"/>
  <c r="X105" i="1"/>
  <c r="X107" i="1"/>
  <c r="X109" i="1"/>
  <c r="X110" i="1"/>
  <c r="X111" i="1"/>
  <c r="X102" i="1"/>
  <c r="CF94" i="1"/>
  <c r="CE94" i="1"/>
  <c r="AR94" i="1"/>
  <c r="BJ61" i="1"/>
  <c r="N117" i="1"/>
  <c r="N118" i="1"/>
  <c r="N120" i="1"/>
  <c r="N121" i="1"/>
  <c r="N116" i="1"/>
  <c r="N103" i="1"/>
  <c r="N104" i="1"/>
  <c r="N105" i="1"/>
  <c r="N107" i="1"/>
  <c r="N109" i="1"/>
  <c r="N110" i="1"/>
  <c r="N111" i="1"/>
  <c r="N102" i="1"/>
  <c r="AR92" i="1" l="1"/>
  <c r="AR91" i="1"/>
  <c r="AR82" i="1"/>
  <c r="AQ82" i="1"/>
  <c r="AR81" i="1"/>
  <c r="AQ92" i="1"/>
  <c r="AP92" i="1"/>
  <c r="AO92" i="1"/>
  <c r="AN92" i="1"/>
  <c r="AM92" i="1"/>
  <c r="AF91" i="1"/>
  <c r="AK91" i="1"/>
  <c r="AC91" i="1"/>
  <c r="AP82" i="1"/>
  <c r="AO82" i="1"/>
  <c r="AN82" i="1"/>
  <c r="AM82" i="1"/>
  <c r="AF81" i="1"/>
  <c r="AK81" i="1"/>
  <c r="AC81" i="1"/>
  <c r="AN91" i="1"/>
  <c r="AO91" i="1"/>
  <c r="AP91" i="1"/>
  <c r="AQ91" i="1"/>
  <c r="AM91" i="1"/>
  <c r="AN81" i="1"/>
  <c r="AO81" i="1"/>
  <c r="AP81" i="1"/>
  <c r="AQ81" i="1"/>
  <c r="AM81" i="1"/>
  <c r="BQ61" i="1" l="1"/>
  <c r="BP61" i="1"/>
  <c r="BO61" i="1"/>
  <c r="BN61" i="1"/>
  <c r="BK61" i="1"/>
  <c r="BM61" i="1"/>
  <c r="BL61" i="1"/>
  <c r="I61" i="1"/>
  <c r="K61" i="1"/>
  <c r="AX61" i="1"/>
  <c r="BI61" i="1"/>
  <c r="BH61" i="1"/>
  <c r="BG61" i="1"/>
  <c r="L61" i="1"/>
  <c r="BA61" i="1"/>
  <c r="AZ61" i="1"/>
  <c r="AY61" i="1"/>
  <c r="AV61" i="1"/>
  <c r="BE61" i="1"/>
  <c r="BD61" i="1"/>
  <c r="BC61" i="1"/>
  <c r="AR61" i="1"/>
  <c r="AN61" i="1"/>
  <c r="AJ61" i="1"/>
  <c r="AB61" i="1"/>
  <c r="X61" i="1"/>
  <c r="AF61" i="1"/>
  <c r="P61" i="1"/>
  <c r="F52" i="1"/>
  <c r="D90" i="1"/>
  <c r="E90" i="1"/>
  <c r="F90" i="1"/>
  <c r="C90" i="1"/>
  <c r="K90" i="1"/>
  <c r="K87" i="1"/>
  <c r="K86" i="1"/>
  <c r="K85" i="1"/>
  <c r="D89" i="1"/>
  <c r="E89" i="1"/>
  <c r="F89" i="1"/>
  <c r="C89" i="1"/>
  <c r="C87" i="1"/>
  <c r="D87" i="1"/>
  <c r="E87" i="1"/>
  <c r="F87" i="1"/>
  <c r="D86" i="1"/>
  <c r="E86" i="1"/>
  <c r="F86" i="1"/>
  <c r="C86" i="1"/>
  <c r="D85" i="1"/>
  <c r="E85" i="1"/>
  <c r="F85" i="1"/>
  <c r="C85" i="1"/>
  <c r="K80" i="1"/>
  <c r="K74" i="1"/>
  <c r="K73" i="1"/>
  <c r="K72" i="1"/>
  <c r="D80" i="1"/>
  <c r="E80" i="1"/>
  <c r="F80" i="1"/>
  <c r="C80" i="1"/>
  <c r="C79" i="1"/>
  <c r="D79" i="1"/>
  <c r="E79" i="1"/>
  <c r="F79" i="1"/>
  <c r="D78" i="1"/>
  <c r="E78" i="1"/>
  <c r="F78" i="1"/>
  <c r="C78" i="1"/>
  <c r="D76" i="1"/>
  <c r="E76" i="1"/>
  <c r="C76" i="1"/>
  <c r="C73" i="1"/>
  <c r="D73" i="1"/>
  <c r="E73" i="1"/>
  <c r="F73" i="1"/>
  <c r="C74" i="1"/>
  <c r="D74" i="1"/>
  <c r="E74" i="1"/>
  <c r="F74" i="1"/>
  <c r="D72" i="1"/>
  <c r="E72" i="1"/>
  <c r="F72" i="1"/>
  <c r="C72" i="1"/>
  <c r="D71" i="1"/>
  <c r="E71" i="1"/>
  <c r="F71" i="1"/>
  <c r="C71" i="1"/>
  <c r="I42" i="1"/>
  <c r="D42" i="1"/>
  <c r="E42" i="1"/>
  <c r="F42" i="1"/>
  <c r="C42" i="1"/>
  <c r="I41" i="1"/>
  <c r="D41" i="1"/>
  <c r="E41" i="1"/>
  <c r="F41" i="1"/>
  <c r="C41" i="1"/>
  <c r="I39" i="1"/>
  <c r="I36" i="1"/>
  <c r="I37" i="1"/>
  <c r="I38" i="1"/>
  <c r="I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D35" i="1"/>
  <c r="E35" i="1"/>
  <c r="F35" i="1"/>
  <c r="C35" i="1"/>
  <c r="I30" i="1"/>
  <c r="I29" i="1"/>
  <c r="I28" i="1"/>
  <c r="D30" i="1"/>
  <c r="E30" i="1"/>
  <c r="F30" i="1"/>
  <c r="C30" i="1"/>
  <c r="D29" i="1"/>
  <c r="E29" i="1"/>
  <c r="F29" i="1"/>
  <c r="C29" i="1"/>
  <c r="D28" i="1"/>
  <c r="E28" i="1"/>
  <c r="F28" i="1"/>
  <c r="C28" i="1"/>
  <c r="D26" i="1"/>
  <c r="E26" i="1"/>
  <c r="C26" i="1"/>
  <c r="C23" i="1"/>
  <c r="D23" i="1"/>
  <c r="E23" i="1"/>
  <c r="F23" i="1"/>
  <c r="C24" i="1"/>
  <c r="D24" i="1"/>
  <c r="E24" i="1"/>
  <c r="F24" i="1"/>
  <c r="D22" i="1"/>
  <c r="E22" i="1"/>
  <c r="F22" i="1"/>
  <c r="C22" i="1"/>
  <c r="D21" i="1"/>
  <c r="E21" i="1"/>
  <c r="F21" i="1"/>
  <c r="C21" i="1"/>
  <c r="I23" i="1"/>
  <c r="I24" i="1"/>
  <c r="I22" i="1"/>
  <c r="I21" i="1"/>
  <c r="F7" i="1"/>
  <c r="F76" i="1" s="1"/>
  <c r="K91" i="1" l="1"/>
  <c r="K94" i="1"/>
  <c r="AR98" i="1" s="1"/>
  <c r="K81" i="1"/>
  <c r="F26" i="1"/>
</calcChain>
</file>

<file path=xl/sharedStrings.xml><?xml version="1.0" encoding="utf-8"?>
<sst xmlns="http://schemas.openxmlformats.org/spreadsheetml/2006/main" count="904" uniqueCount="185">
  <si>
    <t>VD1515 X_mean [mm]</t>
  </si>
  <si>
    <t>VD1542 X_mean [mm]</t>
  </si>
  <si>
    <t>VD1638 X_mean [mm]</t>
  </si>
  <si>
    <t>VD1688 X_mean [mm]</t>
  </si>
  <si>
    <t>VD1783 X_mean [mm]</t>
  </si>
  <si>
    <t xml:space="preserve">Group 7 - 20 mrad (0 mrad Position) -2% dE/E - FP1 Slits: +-7 mm </t>
  </si>
  <si>
    <t>Group 8 - 20 mrad (0 mrad Position) -2% dE/E - FP1 Slits: -21 to -7 mm</t>
  </si>
  <si>
    <t>Group 9 - 20 mrad (0 mrad Position) -2% dE/E - FP1 Slits: 7 to 21 mm</t>
  </si>
  <si>
    <t>Group 10 - 1 MM (0 mrad Position) -2% dE/E - FP1 Slits: +-7</t>
  </si>
  <si>
    <t>Group 13 - 1 MM (+7.5 mrad Position) -2% dE/E - FP1 Slits: +-7 mm</t>
  </si>
  <si>
    <t>Group 14 - 1 MM (-15 mrad Position) -2% dE/E - FP1 Slits: +-7 mm</t>
  </si>
  <si>
    <t>Looks very wrong. X~-78</t>
  </si>
  <si>
    <t>mean looks diff. than peak X ~7.5</t>
  </si>
  <si>
    <t>This looks wrong but it could be mean =! Peak X ~-15</t>
  </si>
  <si>
    <t>Group 15 - 1 MM (-7.2 mrad Position) -2% dE/E - FP1 Slits: +-7 mm</t>
  </si>
  <si>
    <t>Looks wrong X~-55</t>
  </si>
  <si>
    <t>Group 16 - 1 MM (+20 mrad Position) -2% dE/E - FP1 Slits: +-7 mm</t>
  </si>
  <si>
    <t>Looks wrong X~-62</t>
  </si>
  <si>
    <t>Group 3</t>
  </si>
  <si>
    <t>FP1 slits [mm]</t>
  </si>
  <si>
    <t>-21 to -7</t>
  </si>
  <si>
    <t>dE/E from mean after foil [%]</t>
  </si>
  <si>
    <t>+-7</t>
  </si>
  <si>
    <t>7 to 21</t>
  </si>
  <si>
    <t>Approx aperture position [mrad]</t>
  </si>
  <si>
    <t>20 mrad</t>
  </si>
  <si>
    <t>1 MM</t>
  </si>
  <si>
    <t>Collimator size</t>
  </si>
  <si>
    <t>Group 4</t>
  </si>
  <si>
    <t>Group 5</t>
  </si>
  <si>
    <t>Group 6</t>
  </si>
  <si>
    <t>very wide</t>
  </si>
  <si>
    <t>Focal plane 2: 1638</t>
  </si>
  <si>
    <t>dX/dE</t>
  </si>
  <si>
    <t>Needs to double check</t>
  </si>
  <si>
    <t>Group 7</t>
  </si>
  <si>
    <t>Group 8</t>
  </si>
  <si>
    <t>Group 9</t>
  </si>
  <si>
    <t>dE</t>
  </si>
  <si>
    <t>X_mean [mm]</t>
  </si>
  <si>
    <t>Group 10</t>
  </si>
  <si>
    <t>Group 13</t>
  </si>
  <si>
    <t>Group 14</t>
  </si>
  <si>
    <t>Group 15</t>
  </si>
  <si>
    <t>Group 16</t>
  </si>
  <si>
    <t>look at spread</t>
  </si>
  <si>
    <t>dX/dalphaX</t>
  </si>
  <si>
    <t>Focal plane 3: 1783</t>
  </si>
  <si>
    <t>These two not consistent</t>
  </si>
  <si>
    <t>These two not consistent. Look at spread</t>
  </si>
  <si>
    <t>Nominal</t>
  </si>
  <si>
    <t>Nominal Q6 + 1%</t>
  </si>
  <si>
    <t>Nominal Q6 - 1%</t>
  </si>
  <si>
    <t>dalphaX</t>
  </si>
  <si>
    <t>Nominal Q7 + 1%</t>
  </si>
  <si>
    <t>Nominal Q7 - 1%</t>
  </si>
  <si>
    <t>Nominal Q6 - 2.7%</t>
  </si>
  <si>
    <t>solution!</t>
  </si>
  <si>
    <t>Nominal WF1(v) + 0.1%</t>
  </si>
  <si>
    <t>Nominal WF1(v) - 0.1%</t>
  </si>
  <si>
    <t>changing E/B</t>
  </si>
  <si>
    <t>Keeping E/B</t>
  </si>
  <si>
    <t>Nominal WF1             (E and B) + 1%</t>
  </si>
  <si>
    <t>Nominal WF1             (E and B) - 1%</t>
  </si>
  <si>
    <t>Very small change so that makes sense</t>
  </si>
  <si>
    <t>VD1638 X_sigma [mm]</t>
  </si>
  <si>
    <t>VD1638 Y_mean [mm]</t>
  </si>
  <si>
    <t>VD1638 Y_sigma [mm]</t>
  </si>
  <si>
    <t>Nan</t>
  </si>
  <si>
    <t>Nominal angle_Y = 4.34 mrad</t>
  </si>
  <si>
    <t>Nominal angle_Y = 2.7 mrad</t>
  </si>
  <si>
    <t>Nominal angle_Y = -2.7 mrad</t>
  </si>
  <si>
    <t>Angle_Y does not seem to have a large effect</t>
  </si>
  <si>
    <t>Nom. PP_angle_Y = 4.34 mrad, Y = surv + 0.1mm</t>
  </si>
  <si>
    <t>Nom. angle_Y = 4.34 mrad, PP_Y = surv -  0.3mm</t>
  </si>
  <si>
    <t>Nom. angle_Y = 4.34 mrad, PP_Y = surv +  0.3mm</t>
  </si>
  <si>
    <t>PP_Y does not seem to have a large effect</t>
  </si>
  <si>
    <t>Nom. angle_Y = 4.34 mrad, TA_Y = surv +  0.3mm</t>
  </si>
  <si>
    <t>Nom. angle_Y = 4.34 mrad, TA_Y = surv +  0.1mm</t>
  </si>
  <si>
    <t xml:space="preserve">TA_Y solves the issue with the mean Y </t>
  </si>
  <si>
    <t>BEST</t>
  </si>
  <si>
    <t>Best TA_Y</t>
  </si>
  <si>
    <t>Nom. Best TA_Y, Q6 - 2.7%</t>
  </si>
  <si>
    <t>Best dX/dAlphaX</t>
  </si>
  <si>
    <t>Q7 does not seem to change Y_sigma</t>
  </si>
  <si>
    <t>Nom. BEST, Q7 + 3%</t>
  </si>
  <si>
    <t>Nom. BEST, Q7 - 3%</t>
  </si>
  <si>
    <t>Nom. BEST, WF1 + 0.1%</t>
  </si>
  <si>
    <t>Nom. BEST, WF1 + 0.25%</t>
  </si>
  <si>
    <t>Y_mean [mm]</t>
  </si>
  <si>
    <t>Y_sigma [mm]</t>
  </si>
  <si>
    <t>Not consistent</t>
  </si>
  <si>
    <t>Nom. Best TA_Y,  WF1 + 0.25% (To study effect of changing Q6 in the Y-spread at FP2)</t>
  </si>
  <si>
    <t xml:space="preserve">Not much change in Y-spread due to Q6  </t>
  </si>
  <si>
    <t>Best overall: TA_Y = surv  +  0.1mm, Q6 - 2.7%, WF1 + 0.25%</t>
  </si>
  <si>
    <t>However X-mean is not perfect for some of the groups. May need to adjust by group!</t>
  </si>
  <si>
    <t>BUT looking at the histograms they seem to agree well. See OpticsComparison-MatrixElements.key</t>
  </si>
  <si>
    <t>Nominal + FP2 opt.</t>
  </si>
  <si>
    <t>Nominal + FP2 opt. + Q10 +1%</t>
  </si>
  <si>
    <t>Nominal + FP2 opt. + Q11 +1%</t>
  </si>
  <si>
    <t>Very small dif.</t>
  </si>
  <si>
    <t>Small diff for angle and slopes go in opposite directions</t>
  </si>
  <si>
    <t>Nominal + FP2 opt. + Q8 +1%</t>
  </si>
  <si>
    <t>Nominal + FP2 opt. + Q9 +1%</t>
  </si>
  <si>
    <t>Nominal + FP2 opt. + Q9 +5%</t>
  </si>
  <si>
    <t>Small diff but slopes go in the right directions</t>
  </si>
  <si>
    <t>Nominal + FP2 opt. + Q9 +7%</t>
  </si>
  <si>
    <t>Nominal + FP2 opt. + Q9 +9%</t>
  </si>
  <si>
    <t>Nominal + FP2 opt. + Q11 +7%</t>
  </si>
  <si>
    <t>Nominal + FP2 opt. + Q11 -1%</t>
  </si>
  <si>
    <t>Nominal + FP2 opt. + Q11-1% + Q9+9%</t>
  </si>
  <si>
    <t>Nominal + FP2 opt. + Q11-1.5% + Q9+9.5%</t>
  </si>
  <si>
    <t>Nominal + FP2 opt. + Q11-1.5% + Q9+9%</t>
  </si>
  <si>
    <t>Nominal + FP2 opt. + Q11-0.5% + Q9+9%</t>
  </si>
  <si>
    <t>Nominal + FP2 opt. + Q11-0.75% + Q9+9%</t>
  </si>
  <si>
    <t>Slope</t>
  </si>
  <si>
    <t>Nominal + FP2 opt. + Q11-0.67% + Q9+9.49%</t>
  </si>
  <si>
    <t>VD1688</t>
  </si>
  <si>
    <t>2.02</t>
  </si>
  <si>
    <t>1.91</t>
  </si>
  <si>
    <t>VD1783</t>
  </si>
  <si>
    <t>Large spread</t>
  </si>
  <si>
    <t>Unclear if peak mean is on viewer</t>
  </si>
  <si>
    <t>Visually does not seem correct</t>
  </si>
  <si>
    <t>Location dominated by energy, not angle. CHECK</t>
  </si>
  <si>
    <t>Nominal + FP2 opt. + Q11-0.67% + Q9+9.49% + WF2-0.25%</t>
  </si>
  <si>
    <t>Nominal + FP2 opt. + Q11-0.67% + Q9+9.49% + WF2-0.077%</t>
  </si>
  <si>
    <t>Best overall: + FP2 opt. + Q11-0.67% + Q9+9.49% + WF2-0.077%</t>
  </si>
  <si>
    <t>Close but not perfect. Maybe within the uncertainty of the pictures</t>
  </si>
  <si>
    <t>Investigating Y- behavior</t>
  </si>
  <si>
    <t>Group 18 +Y hole</t>
  </si>
  <si>
    <t>ECAT</t>
  </si>
  <si>
    <t>Viewer</t>
  </si>
  <si>
    <t xml:space="preserve">Best overall + Q8+5% </t>
  </si>
  <si>
    <t xml:space="preserve">Best overall + Q10+5% </t>
  </si>
  <si>
    <t xml:space="preserve">Best overall + Q7+5% </t>
  </si>
  <si>
    <t xml:space="preserve">Best overall + Q8+15% </t>
  </si>
  <si>
    <t>Wrong  aperture</t>
  </si>
  <si>
    <t xml:space="preserve">Best overall + Q10+7% </t>
  </si>
  <si>
    <t xml:space="preserve">Best overall + Q8+7% </t>
  </si>
  <si>
    <t>Nominal + FP2 opt. + Q11-0.67% + Q9+9.49% + WF2-0.077%+ Q8+7%</t>
  </si>
  <si>
    <t>Nominal + FP2 opt. + Q11-0.67% + Q9+9.49% + WF2-0.077% + Q8+7%</t>
  </si>
  <si>
    <t>Best?</t>
  </si>
  <si>
    <t>Focal plane 4: 1836 and 1879</t>
  </si>
  <si>
    <t>VD1836</t>
  </si>
  <si>
    <t>VD1879</t>
  </si>
  <si>
    <t>Group 2</t>
  </si>
  <si>
    <t>very wide, seems cut</t>
  </si>
  <si>
    <t>Diff. q14 and q15 than phen. Nominal</t>
  </si>
  <si>
    <t>Used grp 11</t>
  </si>
  <si>
    <t>VD1879 seems cut</t>
  </si>
  <si>
    <t>ECAT Best overall</t>
  </si>
  <si>
    <t>1879 outside viewer</t>
  </si>
  <si>
    <t>ECAT Beast overall + Q12-5%</t>
  </si>
  <si>
    <t>ECAT Beast overall + Q12+5%</t>
  </si>
  <si>
    <t>Q12 does not have a signiicant effect</t>
  </si>
  <si>
    <t>ECAT Beast overall + Q13-5%</t>
  </si>
  <si>
    <t>ECAT Beast overall + Q13+5%</t>
  </si>
  <si>
    <t>Group 15 and 16 using ECAT Beast overall:</t>
  </si>
  <si>
    <t>Group 15 and 16 using ECAT nominal:</t>
  </si>
  <si>
    <t>Q13 does not have a signiicant effect</t>
  </si>
  <si>
    <t>Finish Q14</t>
  </si>
  <si>
    <t>Check transmission</t>
  </si>
  <si>
    <t>ECAT Best overall + Q14 + 2%</t>
  </si>
  <si>
    <t>Nominal + FP2 opt. + Q9X+0.834mm</t>
  </si>
  <si>
    <t>Nominal + FP2 opt. + Q9X-0.834mm</t>
  </si>
  <si>
    <t>Q6 [%]</t>
  </si>
  <si>
    <t>FP2 slits</t>
  </si>
  <si>
    <t>VD1638</t>
  </si>
  <si>
    <t>std [mm]</t>
  </si>
  <si>
    <t>mean [mm]</t>
  </si>
  <si>
    <t xml:space="preserve">Diff. </t>
  </si>
  <si>
    <t>Used online 1.4%</t>
  </si>
  <si>
    <t>Using main_new_MC2.py and MC2output_analysis.py:</t>
  </si>
  <si>
    <t>max change</t>
  </si>
  <si>
    <t>0.2% in optimum Q6 field for a ~1% change in rhoE</t>
  </si>
  <si>
    <t>no change in optimum Q6 field for a ~+-1% change in rhoB</t>
  </si>
  <si>
    <t>no change in optimum Q6 field for a ~+-2mm change in dX</t>
  </si>
  <si>
    <t>FP3 change?</t>
  </si>
  <si>
    <t>Q9-Q11 changes, Q6 nominal. Does it matter?</t>
  </si>
  <si>
    <t>no change in optimum Q6 field for a ~+-3mrad change in roll angle</t>
  </si>
  <si>
    <t>no change in optimum Q6 field for a ~+-3% change in rhoE and rhoB (in the same direction)</t>
  </si>
  <si>
    <t>TA_Y = surv  +  0.1mm, Q6 - 2.7%, WF1 + 0.25%</t>
  </si>
  <si>
    <t>Simulations original</t>
  </si>
  <si>
    <t>Simulations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</si>
</sst>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Helvetica"/>
      <family val="2"/>
    </font>
    <font>
      <b/>
      <sz val="12"/>
      <color rgb="FF000000"/>
      <name val="Helvetica"/>
      <family val="2"/>
    </font>
    <font>
      <sz val="12"/>
      <color rgb="FF000000"/>
      <name val="Aptos Narrow"/>
      <family val="2"/>
      <scheme val="minor"/>
    </font>
    <font>
      <sz val="12"/>
      <color rgb="FF000000"/>
      <name val="Helvetica"/>
      <family val="2"/>
    </font>
    <font>
      <b/>
      <sz val="12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 wrapText="1"/>
    </xf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quotePrefix="1" applyFont="1" applyAlignment="1">
      <alignment horizontal="center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quotePrefix="1" applyNumberFormat="1" applyAlignment="1">
      <alignment horizontal="center"/>
    </xf>
    <xf numFmtId="0" fontId="4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/>
    </xf>
    <xf numFmtId="0" fontId="5" fillId="0" borderId="0" xfId="0" applyFont="1" applyAlignment="1">
      <alignment horizontal="center"/>
    </xf>
    <xf numFmtId="2" fontId="0" fillId="3" borderId="0" xfId="0" applyNumberFormat="1" applyFill="1" applyAlignment="1">
      <alignment horizontal="center"/>
    </xf>
    <xf numFmtId="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left"/>
    </xf>
    <xf numFmtId="1" fontId="2" fillId="3" borderId="0" xfId="0" applyNumberFormat="1" applyFont="1" applyFill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" fillId="4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0" xfId="0" applyNumberFormat="1"/>
    <xf numFmtId="0" fontId="0" fillId="0" borderId="2" xfId="0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2" fillId="3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2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  <xf numFmtId="2" fontId="9" fillId="7" borderId="0" xfId="0" applyNumberFormat="1" applyFont="1" applyFill="1" applyAlignment="1">
      <alignment horizontal="center" wrapText="1"/>
    </xf>
    <xf numFmtId="0" fontId="0" fillId="7" borderId="0" xfId="0" applyFill="1" applyAlignment="1">
      <alignment horizontal="center"/>
    </xf>
    <xf numFmtId="0" fontId="5" fillId="0" borderId="0" xfId="0" applyFont="1" applyAlignment="1">
      <alignment horizontal="left"/>
    </xf>
    <xf numFmtId="2" fontId="4" fillId="3" borderId="0" xfId="0" applyNumberFormat="1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2" fontId="0" fillId="4" borderId="0" xfId="0" applyNumberFormat="1" applyFill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3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0" fontId="2" fillId="0" borderId="0" xfId="0" applyNumberFormat="1" applyFont="1" applyAlignment="1">
      <alignment horizontal="center"/>
    </xf>
    <xf numFmtId="10" fontId="2" fillId="0" borderId="0" xfId="0" applyNumberFormat="1" applyFont="1"/>
    <xf numFmtId="2" fontId="0" fillId="0" borderId="0" xfId="0" applyNumberFormat="1" applyBorder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mrad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'E2'!$G$21:$G$24</c:f>
              <c:numCache>
                <c:formatCode>0.00</c:formatCode>
                <c:ptCount val="4"/>
                <c:pt idx="0">
                  <c:v>0.16</c:v>
                </c:pt>
                <c:pt idx="1">
                  <c:v>0.16</c:v>
                </c:pt>
                <c:pt idx="2" formatCode="General">
                  <c:v>2.04</c:v>
                </c:pt>
                <c:pt idx="3" formatCode="General">
                  <c:v>-1.75</c:v>
                </c:pt>
              </c:numCache>
            </c:numRef>
          </c:xVal>
          <c:yVal>
            <c:numRef>
              <c:f>'E2'!$I$21:$I$24</c:f>
              <c:numCache>
                <c:formatCode>0.00</c:formatCode>
                <c:ptCount val="4"/>
                <c:pt idx="0">
                  <c:v>-0.56999999999999995</c:v>
                </c:pt>
                <c:pt idx="1">
                  <c:v>1.83</c:v>
                </c:pt>
                <c:pt idx="2">
                  <c:v>0.7</c:v>
                </c:pt>
                <c:pt idx="3">
                  <c:v>2.0499999999999998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B9-BA42-8861-5A25C9A44AAF}"/>
            </c:ext>
          </c:extLst>
        </c:ser>
        <c:ser>
          <c:idx val="1"/>
          <c:order val="1"/>
          <c:tx>
            <c:v>1 MM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'E2'!$G$28:$G$30</c:f>
              <c:numCache>
                <c:formatCode>General</c:formatCode>
                <c:ptCount val="3"/>
                <c:pt idx="0">
                  <c:v>1.91</c:v>
                </c:pt>
                <c:pt idx="1">
                  <c:v>-1.87</c:v>
                </c:pt>
                <c:pt idx="2">
                  <c:v>0.02</c:v>
                </c:pt>
              </c:numCache>
            </c:numRef>
          </c:xVal>
          <c:yVal>
            <c:numRef>
              <c:f>'E2'!$I$28:$I$30</c:f>
              <c:numCache>
                <c:formatCode>General</c:formatCode>
                <c:ptCount val="3"/>
                <c:pt idx="0">
                  <c:v>-1.23</c:v>
                </c:pt>
                <c:pt idx="1">
                  <c:v>0.47</c:v>
                </c:pt>
                <c:pt idx="2" formatCode="0.00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B9-BA42-8861-5A25C9A44AAF}"/>
            </c:ext>
          </c:extLst>
        </c:ser>
        <c:ser>
          <c:idx val="2"/>
          <c:order val="2"/>
          <c:tx>
            <c:v>Nominal ECAT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6293091360155322"/>
                  <c:y val="9.1630108736407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'E2'!$G$21:$G$30</c:f>
              <c:numCache>
                <c:formatCode>0.00</c:formatCode>
                <c:ptCount val="10"/>
                <c:pt idx="0">
                  <c:v>0.16</c:v>
                </c:pt>
                <c:pt idx="1">
                  <c:v>0.16</c:v>
                </c:pt>
                <c:pt idx="2" formatCode="General">
                  <c:v>2.04</c:v>
                </c:pt>
                <c:pt idx="3" formatCode="General">
                  <c:v>-1.75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'E2'!$T$21:$T$30</c:f>
              <c:numCache>
                <c:formatCode>0.00</c:formatCode>
                <c:ptCount val="10"/>
                <c:pt idx="0">
                  <c:v>-1.6</c:v>
                </c:pt>
                <c:pt idx="1">
                  <c:v>-1.6</c:v>
                </c:pt>
                <c:pt idx="2">
                  <c:v>-0.98</c:v>
                </c:pt>
                <c:pt idx="3">
                  <c:v>-1.89</c:v>
                </c:pt>
                <c:pt idx="7">
                  <c:v>-1.3</c:v>
                </c:pt>
                <c:pt idx="8">
                  <c:v>-1</c:v>
                </c:pt>
                <c:pt idx="9">
                  <c:v>-1.72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B9-BA42-8861-5A25C9A44AAF}"/>
            </c:ext>
          </c:extLst>
        </c:ser>
        <c:ser>
          <c:idx val="3"/>
          <c:order val="3"/>
          <c:tx>
            <c:v>Nominal Q6 - 2.7%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'E2'!$G$21:$G$30</c:f>
              <c:numCache>
                <c:formatCode>0.00</c:formatCode>
                <c:ptCount val="10"/>
                <c:pt idx="0">
                  <c:v>0.16</c:v>
                </c:pt>
                <c:pt idx="1">
                  <c:v>0.16</c:v>
                </c:pt>
                <c:pt idx="2" formatCode="General">
                  <c:v>2.04</c:v>
                </c:pt>
                <c:pt idx="3" formatCode="General">
                  <c:v>-1.75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'E2'!$W$21:$W$30</c:f>
              <c:numCache>
                <c:formatCode>0.00</c:formatCode>
                <c:ptCount val="10"/>
                <c:pt idx="0">
                  <c:v>-1.77</c:v>
                </c:pt>
                <c:pt idx="1">
                  <c:v>-1.77</c:v>
                </c:pt>
                <c:pt idx="2">
                  <c:v>-2.64</c:v>
                </c:pt>
                <c:pt idx="3">
                  <c:v>-1.21</c:v>
                </c:pt>
                <c:pt idx="7">
                  <c:v>-2.38</c:v>
                </c:pt>
                <c:pt idx="8">
                  <c:v>-1.19</c:v>
                </c:pt>
                <c:pt idx="9">
                  <c:v>-1.74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B9-BA42-8861-5A25C9A44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1985627224679043E-2"/>
                  <c:y val="1.22292886466114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'E2'!$I$35:$I$39</c:f>
              <c:numCache>
                <c:formatCode>0.00</c:formatCode>
                <c:ptCount val="5"/>
                <c:pt idx="0">
                  <c:v>0.25</c:v>
                </c:pt>
                <c:pt idx="1">
                  <c:v>-0.49</c:v>
                </c:pt>
                <c:pt idx="2">
                  <c:v>6.02</c:v>
                </c:pt>
                <c:pt idx="3">
                  <c:v>3.81</c:v>
                </c:pt>
                <c:pt idx="4">
                  <c:v>-3.42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C9-A748-9E61-AFB58ECBC896}"/>
            </c:ext>
          </c:extLst>
        </c:ser>
        <c:ser>
          <c:idx val="1"/>
          <c:order val="1"/>
          <c:tx>
            <c:v>Nominal ECAT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4137903138819979E-2"/>
                  <c:y val="-6.74520492630728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'E2'!$T$35:$T$39</c:f>
              <c:numCache>
                <c:formatCode>0.00</c:formatCode>
                <c:ptCount val="5"/>
                <c:pt idx="0">
                  <c:v>-1.3</c:v>
                </c:pt>
                <c:pt idx="1">
                  <c:v>0.25</c:v>
                </c:pt>
                <c:pt idx="2">
                  <c:v>-5.25</c:v>
                </c:pt>
                <c:pt idx="3">
                  <c:v>-3.33</c:v>
                </c:pt>
                <c:pt idx="4">
                  <c:v>2.63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C9-A748-9E61-AFB58ECBC896}"/>
            </c:ext>
          </c:extLst>
        </c:ser>
        <c:ser>
          <c:idx val="2"/>
          <c:order val="2"/>
          <c:tx>
            <c:v>Nominal Q6 + 1%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'E2'!$U$35:$U$39</c:f>
              <c:numCache>
                <c:formatCode>0.00</c:formatCode>
                <c:ptCount val="5"/>
                <c:pt idx="0">
                  <c:v>-1.1399999999999999</c:v>
                </c:pt>
                <c:pt idx="1">
                  <c:v>1.88</c:v>
                </c:pt>
                <c:pt idx="2">
                  <c:v>-7.89</c:v>
                </c:pt>
                <c:pt idx="3">
                  <c:v>-4.62</c:v>
                </c:pt>
                <c:pt idx="4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9C9-A748-9E61-AFB58ECBC896}"/>
            </c:ext>
          </c:extLst>
        </c:ser>
        <c:ser>
          <c:idx val="3"/>
          <c:order val="3"/>
          <c:tx>
            <c:v>Nominal Q6 - 1%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'E2'!$V$35:$V$39</c:f>
              <c:numCache>
                <c:formatCode>0.00</c:formatCode>
                <c:ptCount val="5"/>
                <c:pt idx="0">
                  <c:v>-1.46</c:v>
                </c:pt>
                <c:pt idx="1">
                  <c:v>-1.38</c:v>
                </c:pt>
                <c:pt idx="2">
                  <c:v>-2.64</c:v>
                </c:pt>
                <c:pt idx="3">
                  <c:v>-2.04</c:v>
                </c:pt>
                <c:pt idx="4">
                  <c:v>-1.1100000000000001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9C9-A748-9E61-AFB58ECBC896}"/>
            </c:ext>
          </c:extLst>
        </c:ser>
        <c:ser>
          <c:idx val="4"/>
          <c:order val="4"/>
          <c:tx>
            <c:v>Nominal Q6 - 2.7%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'E2'!$W$35:$W$39</c:f>
              <c:numCache>
                <c:formatCode>0.00</c:formatCode>
                <c:ptCount val="5"/>
                <c:pt idx="0">
                  <c:v>-1.74</c:v>
                </c:pt>
                <c:pt idx="1">
                  <c:v>-4.16</c:v>
                </c:pt>
                <c:pt idx="2">
                  <c:v>1.75</c:v>
                </c:pt>
                <c:pt idx="3">
                  <c:v>0.16</c:v>
                </c:pt>
                <c:pt idx="4">
                  <c:v>-7.38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9C9-A748-9E61-AFB58ECBC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mrad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'E2'!$G$71:$G$74</c:f>
              <c:numCache>
                <c:formatCode>0.00</c:formatCode>
                <c:ptCount val="4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</c:numCache>
            </c:numRef>
          </c:xVal>
          <c:yVal>
            <c:numRef>
              <c:f>'E2'!$K$71:$K$74</c:f>
              <c:numCache>
                <c:formatCode>0.00</c:formatCode>
                <c:ptCount val="4"/>
                <c:pt idx="0" formatCode="General">
                  <c:v>-0.72</c:v>
                </c:pt>
                <c:pt idx="1">
                  <c:v>7</c:v>
                </c:pt>
                <c:pt idx="2">
                  <c:v>0.74</c:v>
                </c:pt>
                <c:pt idx="3">
                  <c:v>8.74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B9-C444-80E1-F7D5BC6A4A7F}"/>
            </c:ext>
          </c:extLst>
        </c:ser>
        <c:ser>
          <c:idx val="1"/>
          <c:order val="1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'E2'!$G$78:$G$80</c:f>
              <c:numCache>
                <c:formatCode>General</c:formatCode>
                <c:ptCount val="3"/>
                <c:pt idx="0">
                  <c:v>1.91</c:v>
                </c:pt>
                <c:pt idx="1">
                  <c:v>-1.87</c:v>
                </c:pt>
                <c:pt idx="2">
                  <c:v>0.02</c:v>
                </c:pt>
              </c:numCache>
            </c:numRef>
          </c:xVal>
          <c:yVal>
            <c:numRef>
              <c:f>'E2'!$K$78:$K$80</c:f>
              <c:numCache>
                <c:formatCode>General</c:formatCode>
                <c:ptCount val="3"/>
                <c:pt idx="0">
                  <c:v>-3.86</c:v>
                </c:pt>
                <c:pt idx="1">
                  <c:v>4.4000000000000004</c:v>
                </c:pt>
                <c:pt idx="2" formatCode="0.00">
                  <c:v>3.38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B9-C444-80E1-F7D5BC6A4A7F}"/>
            </c:ext>
          </c:extLst>
        </c:ser>
        <c:ser>
          <c:idx val="2"/>
          <c:order val="2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5050641786215079"/>
                  <c:y val="-0.168578321326855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'E2'!$AC$71:$AC$80</c:f>
              <c:numCache>
                <c:formatCode>General</c:formatCode>
                <c:ptCount val="10"/>
                <c:pt idx="0">
                  <c:v>2.38</c:v>
                </c:pt>
                <c:pt idx="1">
                  <c:v>2.38</c:v>
                </c:pt>
                <c:pt idx="2">
                  <c:v>-1.05</c:v>
                </c:pt>
                <c:pt idx="3">
                  <c:v>4.58</c:v>
                </c:pt>
                <c:pt idx="5">
                  <c:v>0.41</c:v>
                </c:pt>
                <c:pt idx="7">
                  <c:v>-0.25</c:v>
                </c:pt>
                <c:pt idx="8">
                  <c:v>5.18</c:v>
                </c:pt>
                <c:pt idx="9">
                  <c:v>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1E-F446-9827-E7419D930918}"/>
            </c:ext>
          </c:extLst>
        </c:ser>
        <c:ser>
          <c:idx val="3"/>
          <c:order val="3"/>
          <c:tx>
            <c:v>Nominal + FP2 opt.+Q10+1%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'E2'!$AD$71:$AD$80</c:f>
              <c:numCache>
                <c:formatCode>General</c:formatCode>
                <c:ptCount val="10"/>
                <c:pt idx="0">
                  <c:v>2.33</c:v>
                </c:pt>
                <c:pt idx="1">
                  <c:v>2.33</c:v>
                </c:pt>
                <c:pt idx="2">
                  <c:v>-1.22</c:v>
                </c:pt>
                <c:pt idx="3">
                  <c:v>4.6500000000000004</c:v>
                </c:pt>
                <c:pt idx="5">
                  <c:v>0.33</c:v>
                </c:pt>
                <c:pt idx="7">
                  <c:v>-0.41</c:v>
                </c:pt>
                <c:pt idx="8">
                  <c:v>5.26</c:v>
                </c:pt>
                <c:pt idx="9">
                  <c:v>2.73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1E-F446-9827-E7419D930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990454104195879"/>
                  <c:y val="-3.43416447944007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'E2'!$K$85:$K$87</c:f>
              <c:numCache>
                <c:formatCode>0.00</c:formatCode>
                <c:ptCount val="3"/>
                <c:pt idx="0">
                  <c:v>3.38</c:v>
                </c:pt>
                <c:pt idx="1">
                  <c:v>7.32</c:v>
                </c:pt>
                <c:pt idx="2">
                  <c:v>8.08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A2-1C4B-9A7D-062CA5699C42}"/>
            </c:ext>
          </c:extLst>
        </c:ser>
        <c:ser>
          <c:idx val="1"/>
          <c:order val="1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3035675763132347E-2"/>
                  <c:y val="-0.285735637212015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'E2'!$AC$85:$AC$87</c:f>
              <c:numCache>
                <c:formatCode>0.00</c:formatCode>
                <c:ptCount val="3"/>
                <c:pt idx="0">
                  <c:v>2.78</c:v>
                </c:pt>
                <c:pt idx="1">
                  <c:v>14.79</c:v>
                </c:pt>
                <c:pt idx="2">
                  <c:v>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52-F240-925B-C2C87AA0D98A}"/>
            </c:ext>
          </c:extLst>
        </c:ser>
        <c:ser>
          <c:idx val="2"/>
          <c:order val="2"/>
          <c:tx>
            <c:v>Nominal + FP2 opt.+Q10+1%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'E2'!$AD$85:$AD$90</c:f>
              <c:numCache>
                <c:formatCode>General</c:formatCode>
                <c:ptCount val="6"/>
                <c:pt idx="0">
                  <c:v>2.73</c:v>
                </c:pt>
                <c:pt idx="1">
                  <c:v>14.8</c:v>
                </c:pt>
                <c:pt idx="2">
                  <c:v>9.23</c:v>
                </c:pt>
                <c:pt idx="4">
                  <c:v>2.33</c:v>
                </c:pt>
                <c:pt idx="5">
                  <c:v>2.33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52-F240-925B-C2C87AA0D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5639359292417215E-2"/>
                  <c:y val="-3.4659129147318125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'E2'!$I$35:$I$39</c:f>
              <c:numCache>
                <c:formatCode>0.00</c:formatCode>
                <c:ptCount val="5"/>
                <c:pt idx="0">
                  <c:v>0.25</c:v>
                </c:pt>
                <c:pt idx="1">
                  <c:v>-0.49</c:v>
                </c:pt>
                <c:pt idx="2">
                  <c:v>6.02</c:v>
                </c:pt>
                <c:pt idx="3">
                  <c:v>3.81</c:v>
                </c:pt>
                <c:pt idx="4">
                  <c:v>-3.42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B3-564C-905D-2EA6DE98D2C7}"/>
            </c:ext>
          </c:extLst>
        </c:ser>
        <c:ser>
          <c:idx val="1"/>
          <c:order val="1"/>
          <c:tx>
            <c:v>Nominal ECAT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'E2'!$T$35:$T$39</c:f>
              <c:numCache>
                <c:formatCode>0.00</c:formatCode>
                <c:ptCount val="5"/>
                <c:pt idx="0">
                  <c:v>-1.3</c:v>
                </c:pt>
                <c:pt idx="1">
                  <c:v>0.25</c:v>
                </c:pt>
                <c:pt idx="2">
                  <c:v>-5.25</c:v>
                </c:pt>
                <c:pt idx="3">
                  <c:v>-3.33</c:v>
                </c:pt>
                <c:pt idx="4">
                  <c:v>2.63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B3-564C-905D-2EA6DE98D2C7}"/>
            </c:ext>
          </c:extLst>
        </c:ser>
        <c:ser>
          <c:idx val="2"/>
          <c:order val="2"/>
          <c:tx>
            <c:v>Nominal Q7 + 1%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'E2'!$AG$35:$AG$39</c:f>
              <c:numCache>
                <c:formatCode>0.00</c:formatCode>
                <c:ptCount val="5"/>
                <c:pt idx="0">
                  <c:v>-1.33</c:v>
                </c:pt>
                <c:pt idx="1">
                  <c:v>-0.01</c:v>
                </c:pt>
                <c:pt idx="2">
                  <c:v>-4.83</c:v>
                </c:pt>
                <c:pt idx="3">
                  <c:v>-3.12</c:v>
                </c:pt>
                <c:pt idx="4">
                  <c:v>2.0299999999999998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B3-564C-905D-2EA6DE98D2C7}"/>
            </c:ext>
          </c:extLst>
        </c:ser>
        <c:ser>
          <c:idx val="3"/>
          <c:order val="3"/>
          <c:tx>
            <c:v>Nominal Q7 - 1%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'E2'!$AH$35:$AH$39</c:f>
              <c:numCache>
                <c:formatCode>0.00</c:formatCode>
                <c:ptCount val="5"/>
                <c:pt idx="0">
                  <c:v>-1.27</c:v>
                </c:pt>
                <c:pt idx="1">
                  <c:v>0.51</c:v>
                </c:pt>
                <c:pt idx="2">
                  <c:v>-5.67</c:v>
                </c:pt>
                <c:pt idx="3">
                  <c:v>-3.53</c:v>
                </c:pt>
                <c:pt idx="4">
                  <c:v>3.22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6B3-564C-905D-2EA6DE98D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5639359292417215E-2"/>
                  <c:y val="-3.4659129147318125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'E2'!$I$35:$I$39</c:f>
              <c:numCache>
                <c:formatCode>0.00</c:formatCode>
                <c:ptCount val="5"/>
                <c:pt idx="0">
                  <c:v>0.25</c:v>
                </c:pt>
                <c:pt idx="1">
                  <c:v>-0.49</c:v>
                </c:pt>
                <c:pt idx="2">
                  <c:v>6.02</c:v>
                </c:pt>
                <c:pt idx="3">
                  <c:v>3.81</c:v>
                </c:pt>
                <c:pt idx="4">
                  <c:v>-3.42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85-8544-9528-60D548D91128}"/>
            </c:ext>
          </c:extLst>
        </c:ser>
        <c:ser>
          <c:idx val="1"/>
          <c:order val="1"/>
          <c:tx>
            <c:v>Nominal ECAT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'E2'!$T$35:$T$39</c:f>
              <c:numCache>
                <c:formatCode>0.00</c:formatCode>
                <c:ptCount val="5"/>
                <c:pt idx="0">
                  <c:v>-1.3</c:v>
                </c:pt>
                <c:pt idx="1">
                  <c:v>0.25</c:v>
                </c:pt>
                <c:pt idx="2">
                  <c:v>-5.25</c:v>
                </c:pt>
                <c:pt idx="3">
                  <c:v>-3.33</c:v>
                </c:pt>
                <c:pt idx="4">
                  <c:v>2.63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85-8544-9528-60D548D91128}"/>
            </c:ext>
          </c:extLst>
        </c:ser>
        <c:ser>
          <c:idx val="2"/>
          <c:order val="2"/>
          <c:tx>
            <c:v>Nominal WF1 + 0.1%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'E2'!$AR$35:$AR$39</c:f>
              <c:numCache>
                <c:formatCode>0.00</c:formatCode>
                <c:ptCount val="5"/>
                <c:pt idx="0">
                  <c:v>0.17</c:v>
                </c:pt>
                <c:pt idx="1">
                  <c:v>1.75</c:v>
                </c:pt>
                <c:pt idx="2">
                  <c:v>-3.94</c:v>
                </c:pt>
                <c:pt idx="3">
                  <c:v>-1.92</c:v>
                </c:pt>
                <c:pt idx="4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85-8544-9528-60D548D91128}"/>
            </c:ext>
          </c:extLst>
        </c:ser>
        <c:ser>
          <c:idx val="3"/>
          <c:order val="3"/>
          <c:tx>
            <c:v>Nominal WF1 - 0.1%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'E2'!$AS$35:$AS$39</c:f>
              <c:numCache>
                <c:formatCode>0.00</c:formatCode>
                <c:ptCount val="5"/>
                <c:pt idx="0">
                  <c:v>-2.76</c:v>
                </c:pt>
                <c:pt idx="1">
                  <c:v>-1.25</c:v>
                </c:pt>
                <c:pt idx="2">
                  <c:v>-6.57</c:v>
                </c:pt>
                <c:pt idx="3">
                  <c:v>-4.7300000000000004</c:v>
                </c:pt>
                <c:pt idx="4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85-8544-9528-60D548D91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5639359292417215E-2"/>
                  <c:y val="-3.4659129147318125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'E2'!$I$35:$I$39</c:f>
              <c:numCache>
                <c:formatCode>0.00</c:formatCode>
                <c:ptCount val="5"/>
                <c:pt idx="0">
                  <c:v>0.25</c:v>
                </c:pt>
                <c:pt idx="1">
                  <c:v>-0.49</c:v>
                </c:pt>
                <c:pt idx="2">
                  <c:v>6.02</c:v>
                </c:pt>
                <c:pt idx="3">
                  <c:v>3.81</c:v>
                </c:pt>
                <c:pt idx="4">
                  <c:v>-3.42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CF-784E-89DF-1DE41EBFB30D}"/>
            </c:ext>
          </c:extLst>
        </c:ser>
        <c:ser>
          <c:idx val="1"/>
          <c:order val="1"/>
          <c:tx>
            <c:v>Nominal ECAT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'E2'!$T$35:$T$39</c:f>
              <c:numCache>
                <c:formatCode>0.00</c:formatCode>
                <c:ptCount val="5"/>
                <c:pt idx="0">
                  <c:v>-1.3</c:v>
                </c:pt>
                <c:pt idx="1">
                  <c:v>0.25</c:v>
                </c:pt>
                <c:pt idx="2">
                  <c:v>-5.25</c:v>
                </c:pt>
                <c:pt idx="3">
                  <c:v>-3.33</c:v>
                </c:pt>
                <c:pt idx="4">
                  <c:v>2.63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CF-784E-89DF-1DE41EBFB30D}"/>
            </c:ext>
          </c:extLst>
        </c:ser>
        <c:ser>
          <c:idx val="2"/>
          <c:order val="2"/>
          <c:tx>
            <c:v>Nominal WF1 + 1%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'E2'!$BC$35:$BC$39</c:f>
              <c:numCache>
                <c:formatCode>0.00</c:formatCode>
                <c:ptCount val="5"/>
                <c:pt idx="0">
                  <c:v>-1.3</c:v>
                </c:pt>
                <c:pt idx="1">
                  <c:v>0.23</c:v>
                </c:pt>
                <c:pt idx="2">
                  <c:v>-5.22</c:v>
                </c:pt>
                <c:pt idx="3">
                  <c:v>-3.31</c:v>
                </c:pt>
                <c:pt idx="4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CF-784E-89DF-1DE41EBFB30D}"/>
            </c:ext>
          </c:extLst>
        </c:ser>
        <c:ser>
          <c:idx val="3"/>
          <c:order val="3"/>
          <c:tx>
            <c:v>Nominal WF1 - 1%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'E2'!$BD$35:$BD$39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BCF-784E-89DF-1DE41EBFB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6524916405997257E-2"/>
                  <c:y val="4.62160653425784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'E2'!$I$35:$I$39</c:f>
              <c:numCache>
                <c:formatCode>0.00</c:formatCode>
                <c:ptCount val="5"/>
                <c:pt idx="0">
                  <c:v>0.25</c:v>
                </c:pt>
                <c:pt idx="1">
                  <c:v>-0.49</c:v>
                </c:pt>
                <c:pt idx="2">
                  <c:v>6.02</c:v>
                </c:pt>
                <c:pt idx="3">
                  <c:v>3.81</c:v>
                </c:pt>
                <c:pt idx="4">
                  <c:v>-3.42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F0-2F4F-ADC7-81CB739373A6}"/>
            </c:ext>
          </c:extLst>
        </c:ser>
        <c:ser>
          <c:idx val="2"/>
          <c:order val="1"/>
          <c:tx>
            <c:v>Optimized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'E2'!$BN$56:$BN$60</c:f>
              <c:numCache>
                <c:formatCode>0.00</c:formatCode>
                <c:ptCount val="5"/>
                <c:pt idx="0">
                  <c:v>1.92</c:v>
                </c:pt>
                <c:pt idx="1">
                  <c:v>-0.42</c:v>
                </c:pt>
                <c:pt idx="2">
                  <c:v>4.95</c:v>
                </c:pt>
                <c:pt idx="3">
                  <c:v>3.69</c:v>
                </c:pt>
                <c:pt idx="4">
                  <c:v>-3.72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F0-2F4F-ADC7-81CB73937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mrad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'E2'!$G$21:$G$24</c:f>
              <c:numCache>
                <c:formatCode>0.00</c:formatCode>
                <c:ptCount val="4"/>
                <c:pt idx="0">
                  <c:v>0.16</c:v>
                </c:pt>
                <c:pt idx="1">
                  <c:v>0.16</c:v>
                </c:pt>
                <c:pt idx="2" formatCode="General">
                  <c:v>2.04</c:v>
                </c:pt>
                <c:pt idx="3" formatCode="General">
                  <c:v>-1.75</c:v>
                </c:pt>
              </c:numCache>
            </c:numRef>
          </c:xVal>
          <c:yVal>
            <c:numRef>
              <c:f>'E2'!$I$21:$I$24</c:f>
              <c:numCache>
                <c:formatCode>0.00</c:formatCode>
                <c:ptCount val="4"/>
                <c:pt idx="0">
                  <c:v>-0.56999999999999995</c:v>
                </c:pt>
                <c:pt idx="1">
                  <c:v>1.83</c:v>
                </c:pt>
                <c:pt idx="2">
                  <c:v>0.7</c:v>
                </c:pt>
                <c:pt idx="3">
                  <c:v>2.0499999999999998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79-C440-9A9D-D3ED5EDD7513}"/>
            </c:ext>
          </c:extLst>
        </c:ser>
        <c:ser>
          <c:idx val="1"/>
          <c:order val="1"/>
          <c:tx>
            <c:v>1 MM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'E2'!$G$28:$G$30</c:f>
              <c:numCache>
                <c:formatCode>General</c:formatCode>
                <c:ptCount val="3"/>
                <c:pt idx="0">
                  <c:v>1.91</c:v>
                </c:pt>
                <c:pt idx="1">
                  <c:v>-1.87</c:v>
                </c:pt>
                <c:pt idx="2">
                  <c:v>0.02</c:v>
                </c:pt>
              </c:numCache>
            </c:numRef>
          </c:xVal>
          <c:yVal>
            <c:numRef>
              <c:f>'E2'!$I$28:$I$30</c:f>
              <c:numCache>
                <c:formatCode>General</c:formatCode>
                <c:ptCount val="3"/>
                <c:pt idx="0">
                  <c:v>-1.23</c:v>
                </c:pt>
                <c:pt idx="1">
                  <c:v>0.47</c:v>
                </c:pt>
                <c:pt idx="2" formatCode="0.00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79-C440-9A9D-D3ED5EDD7513}"/>
            </c:ext>
          </c:extLst>
        </c:ser>
        <c:ser>
          <c:idx val="2"/>
          <c:order val="2"/>
          <c:tx>
            <c:v>Optimized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367449573940242"/>
                  <c:y val="0.170449321494387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'E2'!$G$21:$G$30</c:f>
              <c:numCache>
                <c:formatCode>0.00</c:formatCode>
                <c:ptCount val="10"/>
                <c:pt idx="0">
                  <c:v>0.16</c:v>
                </c:pt>
                <c:pt idx="1">
                  <c:v>0.16</c:v>
                </c:pt>
                <c:pt idx="2" formatCode="General">
                  <c:v>2.04</c:v>
                </c:pt>
                <c:pt idx="3" formatCode="General">
                  <c:v>-1.75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'E2'!$BN$21:$BN$30</c:f>
              <c:numCache>
                <c:formatCode>0.00</c:formatCode>
                <c:ptCount val="10"/>
                <c:pt idx="0" formatCode="General">
                  <c:v>1.76</c:v>
                </c:pt>
                <c:pt idx="1">
                  <c:v>1.76</c:v>
                </c:pt>
                <c:pt idx="2">
                  <c:v>0.92</c:v>
                </c:pt>
                <c:pt idx="3">
                  <c:v>2.38</c:v>
                </c:pt>
                <c:pt idx="5">
                  <c:v>1.37</c:v>
                </c:pt>
                <c:pt idx="7">
                  <c:v>1.1599999999999999</c:v>
                </c:pt>
                <c:pt idx="8">
                  <c:v>2.6</c:v>
                </c:pt>
                <c:pt idx="9">
                  <c:v>1.92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79-C440-9A9D-D3ED5EDD7513}"/>
            </c:ext>
          </c:extLst>
        </c:ser>
        <c:ser>
          <c:idx val="3"/>
          <c:order val="3"/>
          <c:tx>
            <c:v>Nominal Q6 - 2.7%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'E2'!$G$21:$G$30</c:f>
              <c:numCache>
                <c:formatCode>0.00</c:formatCode>
                <c:ptCount val="10"/>
                <c:pt idx="0">
                  <c:v>0.16</c:v>
                </c:pt>
                <c:pt idx="1">
                  <c:v>0.16</c:v>
                </c:pt>
                <c:pt idx="2" formatCode="General">
                  <c:v>2.04</c:v>
                </c:pt>
                <c:pt idx="3" formatCode="General">
                  <c:v>-1.75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'E2'!$BM$21:$BM$30</c:f>
              <c:numCache>
                <c:formatCode>0.00</c:formatCode>
                <c:ptCount val="10"/>
                <c:pt idx="0">
                  <c:v>-1.77</c:v>
                </c:pt>
                <c:pt idx="1">
                  <c:v>-1.77</c:v>
                </c:pt>
                <c:pt idx="2">
                  <c:v>-2.64</c:v>
                </c:pt>
                <c:pt idx="3">
                  <c:v>-1.21</c:v>
                </c:pt>
                <c:pt idx="7">
                  <c:v>-2.38</c:v>
                </c:pt>
                <c:pt idx="8">
                  <c:v>-1.19</c:v>
                </c:pt>
                <c:pt idx="9">
                  <c:v>-1.74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B79-C440-9A9D-D3ED5EDD7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mrad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'E2'!$G$71:$G$74</c:f>
              <c:numCache>
                <c:formatCode>0.00</c:formatCode>
                <c:ptCount val="4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</c:numCache>
            </c:numRef>
          </c:xVal>
          <c:yVal>
            <c:numRef>
              <c:f>'E2'!$K$71:$K$74</c:f>
              <c:numCache>
                <c:formatCode>0.00</c:formatCode>
                <c:ptCount val="4"/>
                <c:pt idx="0" formatCode="General">
                  <c:v>-0.72</c:v>
                </c:pt>
                <c:pt idx="1">
                  <c:v>7</c:v>
                </c:pt>
                <c:pt idx="2">
                  <c:v>0.74</c:v>
                </c:pt>
                <c:pt idx="3">
                  <c:v>8.74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18-7A4B-AFDF-F10A72B03CCF}"/>
            </c:ext>
          </c:extLst>
        </c:ser>
        <c:ser>
          <c:idx val="1"/>
          <c:order val="1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'E2'!$G$78:$G$80</c:f>
              <c:numCache>
                <c:formatCode>General</c:formatCode>
                <c:ptCount val="3"/>
                <c:pt idx="0">
                  <c:v>1.91</c:v>
                </c:pt>
                <c:pt idx="1">
                  <c:v>-1.87</c:v>
                </c:pt>
                <c:pt idx="2">
                  <c:v>0.02</c:v>
                </c:pt>
              </c:numCache>
            </c:numRef>
          </c:xVal>
          <c:yVal>
            <c:numRef>
              <c:f>'E2'!$K$78:$K$80</c:f>
              <c:numCache>
                <c:formatCode>General</c:formatCode>
                <c:ptCount val="3"/>
                <c:pt idx="0">
                  <c:v>-3.86</c:v>
                </c:pt>
                <c:pt idx="1">
                  <c:v>4.4000000000000004</c:v>
                </c:pt>
                <c:pt idx="2" formatCode="0.00">
                  <c:v>3.38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18-7A4B-AFDF-F10A72B03CCF}"/>
            </c:ext>
          </c:extLst>
        </c:ser>
        <c:ser>
          <c:idx val="2"/>
          <c:order val="2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'E2'!$AC$71:$AC$80</c:f>
              <c:numCache>
                <c:formatCode>General</c:formatCode>
                <c:ptCount val="10"/>
                <c:pt idx="0">
                  <c:v>2.38</c:v>
                </c:pt>
                <c:pt idx="1">
                  <c:v>2.38</c:v>
                </c:pt>
                <c:pt idx="2">
                  <c:v>-1.05</c:v>
                </c:pt>
                <c:pt idx="3">
                  <c:v>4.58</c:v>
                </c:pt>
                <c:pt idx="5">
                  <c:v>0.41</c:v>
                </c:pt>
                <c:pt idx="7">
                  <c:v>-0.25</c:v>
                </c:pt>
                <c:pt idx="8">
                  <c:v>5.18</c:v>
                </c:pt>
                <c:pt idx="9">
                  <c:v>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18-7A4B-AFDF-F10A72B03CCF}"/>
            </c:ext>
          </c:extLst>
        </c:ser>
        <c:ser>
          <c:idx val="3"/>
          <c:order val="3"/>
          <c:tx>
            <c:v>Nominal + FP2 opt.+Q8+1%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'E2'!$AH$71:$AH$80</c:f>
              <c:numCache>
                <c:formatCode>General</c:formatCode>
                <c:ptCount val="10"/>
                <c:pt idx="0">
                  <c:v>2.33</c:v>
                </c:pt>
                <c:pt idx="1">
                  <c:v>2.33</c:v>
                </c:pt>
                <c:pt idx="2">
                  <c:v>-1.1000000000000001</c:v>
                </c:pt>
                <c:pt idx="3">
                  <c:v>4.5199999999999996</c:v>
                </c:pt>
                <c:pt idx="5">
                  <c:v>0.35</c:v>
                </c:pt>
                <c:pt idx="7">
                  <c:v>-0.3</c:v>
                </c:pt>
                <c:pt idx="8">
                  <c:v>5.1100000000000003</c:v>
                </c:pt>
                <c:pt idx="9">
                  <c:v>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418-7A4B-AFDF-F10A72B03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990454104195879"/>
                  <c:y val="-3.43416447944007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'E2'!$K$85:$K$87</c:f>
              <c:numCache>
                <c:formatCode>0.00</c:formatCode>
                <c:ptCount val="3"/>
                <c:pt idx="0">
                  <c:v>3.38</c:v>
                </c:pt>
                <c:pt idx="1">
                  <c:v>7.32</c:v>
                </c:pt>
                <c:pt idx="2">
                  <c:v>8.08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D3-2047-A9C7-DEC0EC056965}"/>
            </c:ext>
          </c:extLst>
        </c:ser>
        <c:ser>
          <c:idx val="1"/>
          <c:order val="1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3035675763132347E-2"/>
                  <c:y val="-0.285735637212015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'E2'!$AC$85:$AC$87</c:f>
              <c:numCache>
                <c:formatCode>0.00</c:formatCode>
                <c:ptCount val="3"/>
                <c:pt idx="0">
                  <c:v>2.78</c:v>
                </c:pt>
                <c:pt idx="1">
                  <c:v>14.79</c:v>
                </c:pt>
                <c:pt idx="2">
                  <c:v>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D3-2047-A9C7-DEC0EC056965}"/>
            </c:ext>
          </c:extLst>
        </c:ser>
        <c:ser>
          <c:idx val="2"/>
          <c:order val="2"/>
          <c:tx>
            <c:v>Nominal + FP2 opt.+Q8+1%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'E2'!$AH$85:$AH$90</c:f>
              <c:numCache>
                <c:formatCode>General</c:formatCode>
                <c:ptCount val="6"/>
                <c:pt idx="0">
                  <c:v>2.71</c:v>
                </c:pt>
                <c:pt idx="1">
                  <c:v>14.86</c:v>
                </c:pt>
                <c:pt idx="2">
                  <c:v>9.25</c:v>
                </c:pt>
                <c:pt idx="4">
                  <c:v>2.33</c:v>
                </c:pt>
                <c:pt idx="5">
                  <c:v>2.33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D3-2047-A9C7-DEC0EC056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mrad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'E2'!$G$71:$G$74</c:f>
              <c:numCache>
                <c:formatCode>0.00</c:formatCode>
                <c:ptCount val="4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</c:numCache>
            </c:numRef>
          </c:xVal>
          <c:yVal>
            <c:numRef>
              <c:f>'E2'!$K$71:$K$74</c:f>
              <c:numCache>
                <c:formatCode>0.00</c:formatCode>
                <c:ptCount val="4"/>
                <c:pt idx="0" formatCode="General">
                  <c:v>-0.72</c:v>
                </c:pt>
                <c:pt idx="1">
                  <c:v>7</c:v>
                </c:pt>
                <c:pt idx="2">
                  <c:v>0.74</c:v>
                </c:pt>
                <c:pt idx="3">
                  <c:v>8.74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AB-074B-AD0B-01B6FBAE1A26}"/>
            </c:ext>
          </c:extLst>
        </c:ser>
        <c:ser>
          <c:idx val="1"/>
          <c:order val="1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'E2'!$G$78:$G$80</c:f>
              <c:numCache>
                <c:formatCode>General</c:formatCode>
                <c:ptCount val="3"/>
                <c:pt idx="0">
                  <c:v>1.91</c:v>
                </c:pt>
                <c:pt idx="1">
                  <c:v>-1.87</c:v>
                </c:pt>
                <c:pt idx="2">
                  <c:v>0.02</c:v>
                </c:pt>
              </c:numCache>
            </c:numRef>
          </c:xVal>
          <c:yVal>
            <c:numRef>
              <c:f>'E2'!$K$78:$K$80</c:f>
              <c:numCache>
                <c:formatCode>General</c:formatCode>
                <c:ptCount val="3"/>
                <c:pt idx="0">
                  <c:v>-3.86</c:v>
                </c:pt>
                <c:pt idx="1">
                  <c:v>4.4000000000000004</c:v>
                </c:pt>
                <c:pt idx="2" formatCode="0.00">
                  <c:v>3.38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AB-074B-AD0B-01B6FBAE1A26}"/>
            </c:ext>
          </c:extLst>
        </c:ser>
        <c:ser>
          <c:idx val="2"/>
          <c:order val="2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'E2'!$AC$71:$AC$80</c:f>
              <c:numCache>
                <c:formatCode>General</c:formatCode>
                <c:ptCount val="10"/>
                <c:pt idx="0">
                  <c:v>2.38</c:v>
                </c:pt>
                <c:pt idx="1">
                  <c:v>2.38</c:v>
                </c:pt>
                <c:pt idx="2">
                  <c:v>-1.05</c:v>
                </c:pt>
                <c:pt idx="3">
                  <c:v>4.58</c:v>
                </c:pt>
                <c:pt idx="5">
                  <c:v>0.41</c:v>
                </c:pt>
                <c:pt idx="7">
                  <c:v>-0.25</c:v>
                </c:pt>
                <c:pt idx="8">
                  <c:v>5.18</c:v>
                </c:pt>
                <c:pt idx="9">
                  <c:v>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AB-074B-AD0B-01B6FBAE1A26}"/>
            </c:ext>
          </c:extLst>
        </c:ser>
        <c:ser>
          <c:idx val="4"/>
          <c:order val="3"/>
          <c:tx>
            <c:v>Nominal + FP2 opt.+Q9+1%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'E2'!$AI$71:$AI$80</c:f>
              <c:numCache>
                <c:formatCode>General</c:formatCode>
                <c:ptCount val="10"/>
                <c:pt idx="0">
                  <c:v>2.67</c:v>
                </c:pt>
                <c:pt idx="1">
                  <c:v>2.67</c:v>
                </c:pt>
                <c:pt idx="2">
                  <c:v>-0.75</c:v>
                </c:pt>
                <c:pt idx="3">
                  <c:v>4.91</c:v>
                </c:pt>
                <c:pt idx="5">
                  <c:v>0.69</c:v>
                </c:pt>
                <c:pt idx="7">
                  <c:v>0.04</c:v>
                </c:pt>
                <c:pt idx="8">
                  <c:v>5.53</c:v>
                </c:pt>
                <c:pt idx="9" formatCode="0.00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9AB-074B-AD0B-01B6FBAE1A26}"/>
            </c:ext>
          </c:extLst>
        </c:ser>
        <c:ser>
          <c:idx val="5"/>
          <c:order val="4"/>
          <c:tx>
            <c:v>Nominal + FP2 opt.+Q9+5%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'E2'!$AJ$71:$AJ$80</c:f>
              <c:numCache>
                <c:formatCode>General</c:formatCode>
                <c:ptCount val="10"/>
                <c:pt idx="0">
                  <c:v>3.82</c:v>
                </c:pt>
                <c:pt idx="1">
                  <c:v>3.82</c:v>
                </c:pt>
                <c:pt idx="2">
                  <c:v>0.42</c:v>
                </c:pt>
                <c:pt idx="3">
                  <c:v>6.21</c:v>
                </c:pt>
                <c:pt idx="5">
                  <c:v>1.85</c:v>
                </c:pt>
                <c:pt idx="7">
                  <c:v>1.21</c:v>
                </c:pt>
                <c:pt idx="8">
                  <c:v>6.9</c:v>
                </c:pt>
                <c:pt idx="9">
                  <c:v>4.3899999999999997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9AB-074B-AD0B-01B6FBAE1A26}"/>
            </c:ext>
          </c:extLst>
        </c:ser>
        <c:ser>
          <c:idx val="3"/>
          <c:order val="5"/>
          <c:tx>
            <c:v>Nominal + FP2 opt.+Q9+7%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'E2'!$AK$71:$AK$80</c:f>
              <c:numCache>
                <c:formatCode>0.00</c:formatCode>
                <c:ptCount val="10"/>
                <c:pt idx="0">
                  <c:v>4.4000000000000004</c:v>
                </c:pt>
                <c:pt idx="1">
                  <c:v>4.4000000000000004</c:v>
                </c:pt>
                <c:pt idx="2">
                  <c:v>1</c:v>
                </c:pt>
                <c:pt idx="3">
                  <c:v>6.86</c:v>
                </c:pt>
                <c:pt idx="5">
                  <c:v>2.42</c:v>
                </c:pt>
                <c:pt idx="7">
                  <c:v>1.79</c:v>
                </c:pt>
                <c:pt idx="8">
                  <c:v>7.58</c:v>
                </c:pt>
                <c:pt idx="9">
                  <c:v>5.04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9AB-074B-AD0B-01B6FBAE1A26}"/>
            </c:ext>
          </c:extLst>
        </c:ser>
        <c:ser>
          <c:idx val="6"/>
          <c:order val="6"/>
          <c:tx>
            <c:v>Nominal + FP2 opt.+Q9+9%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'E2'!$AL$71:$AL$80</c:f>
              <c:numCache>
                <c:formatCode>0.00</c:formatCode>
                <c:ptCount val="10"/>
                <c:pt idx="0">
                  <c:v>4.97</c:v>
                </c:pt>
                <c:pt idx="1">
                  <c:v>4.97</c:v>
                </c:pt>
                <c:pt idx="2">
                  <c:v>1.58</c:v>
                </c:pt>
                <c:pt idx="3">
                  <c:v>7.51</c:v>
                </c:pt>
                <c:pt idx="5">
                  <c:v>3</c:v>
                </c:pt>
                <c:pt idx="7">
                  <c:v>2.36</c:v>
                </c:pt>
                <c:pt idx="8">
                  <c:v>8.26</c:v>
                </c:pt>
                <c:pt idx="9">
                  <c:v>5.68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9AB-074B-AD0B-01B6FBAE1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'E2'!$K$85:$K$87</c:f>
              <c:numCache>
                <c:formatCode>0.00</c:formatCode>
                <c:ptCount val="3"/>
                <c:pt idx="0">
                  <c:v>3.38</c:v>
                </c:pt>
                <c:pt idx="1">
                  <c:v>7.32</c:v>
                </c:pt>
                <c:pt idx="2">
                  <c:v>8.08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2D-A441-BCB3-E9FFE46814AF}"/>
            </c:ext>
          </c:extLst>
        </c:ser>
        <c:ser>
          <c:idx val="1"/>
          <c:order val="1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'E2'!$AC$85:$AC$87</c:f>
              <c:numCache>
                <c:formatCode>0.00</c:formatCode>
                <c:ptCount val="3"/>
                <c:pt idx="0">
                  <c:v>2.78</c:v>
                </c:pt>
                <c:pt idx="1">
                  <c:v>14.79</c:v>
                </c:pt>
                <c:pt idx="2">
                  <c:v>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2D-A441-BCB3-E9FFE46814AF}"/>
            </c:ext>
          </c:extLst>
        </c:ser>
        <c:ser>
          <c:idx val="3"/>
          <c:order val="2"/>
          <c:tx>
            <c:v>Nominal + FP2 opt.+Q9+1%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'E2'!$AI$85:$AI$87</c:f>
              <c:numCache>
                <c:formatCode>0.00</c:formatCode>
                <c:ptCount val="3"/>
                <c:pt idx="0">
                  <c:v>3.1</c:v>
                </c:pt>
                <c:pt idx="1">
                  <c:v>14.2</c:v>
                </c:pt>
                <c:pt idx="2">
                  <c:v>9.15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32D-A441-BCB3-E9FFE46814AF}"/>
            </c:ext>
          </c:extLst>
        </c:ser>
        <c:ser>
          <c:idx val="4"/>
          <c:order val="3"/>
          <c:tx>
            <c:v>Nominal + FP2 opt.+Q9+5%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'E2'!$AJ$85:$AJ$87</c:f>
              <c:numCache>
                <c:formatCode>General</c:formatCode>
                <c:ptCount val="3"/>
                <c:pt idx="0">
                  <c:v>4.3899999999999997</c:v>
                </c:pt>
                <c:pt idx="1">
                  <c:v>11.86</c:v>
                </c:pt>
                <c:pt idx="2">
                  <c:v>8.73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32D-A441-BCB3-E9FFE46814AF}"/>
            </c:ext>
          </c:extLst>
        </c:ser>
        <c:ser>
          <c:idx val="2"/>
          <c:order val="4"/>
          <c:tx>
            <c:v>Nominal + FP2 opt.+Q9+7%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'E2'!$AK$85:$AK$87</c:f>
              <c:numCache>
                <c:formatCode>0.00</c:formatCode>
                <c:ptCount val="3"/>
                <c:pt idx="0">
                  <c:v>5.04</c:v>
                </c:pt>
                <c:pt idx="1">
                  <c:v>10.69</c:v>
                </c:pt>
                <c:pt idx="2">
                  <c:v>8.52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32D-A441-BCB3-E9FFE46814AF}"/>
            </c:ext>
          </c:extLst>
        </c:ser>
        <c:ser>
          <c:idx val="5"/>
          <c:order val="5"/>
          <c:tx>
            <c:v>Nominal + FP2 opt.+Q9+9%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'E2'!$AL$85:$AL$87</c:f>
              <c:numCache>
                <c:formatCode>0.00</c:formatCode>
                <c:ptCount val="3"/>
                <c:pt idx="0">
                  <c:v>5.68</c:v>
                </c:pt>
                <c:pt idx="1">
                  <c:v>9.5299999999999994</c:v>
                </c:pt>
                <c:pt idx="2">
                  <c:v>8.31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32D-A441-BCB3-E9FFE4681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mrad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'E2'!$G$71:$G$74</c:f>
              <c:numCache>
                <c:formatCode>0.00</c:formatCode>
                <c:ptCount val="4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</c:numCache>
            </c:numRef>
          </c:xVal>
          <c:yVal>
            <c:numRef>
              <c:f>'E2'!$K$71:$K$74</c:f>
              <c:numCache>
                <c:formatCode>0.00</c:formatCode>
                <c:ptCount val="4"/>
                <c:pt idx="0" formatCode="General">
                  <c:v>-0.72</c:v>
                </c:pt>
                <c:pt idx="1">
                  <c:v>7</c:v>
                </c:pt>
                <c:pt idx="2">
                  <c:v>0.74</c:v>
                </c:pt>
                <c:pt idx="3">
                  <c:v>8.74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E0-884B-A862-DB38842E9655}"/>
            </c:ext>
          </c:extLst>
        </c:ser>
        <c:ser>
          <c:idx val="1"/>
          <c:order val="1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'E2'!$G$78:$G$80</c:f>
              <c:numCache>
                <c:formatCode>General</c:formatCode>
                <c:ptCount val="3"/>
                <c:pt idx="0">
                  <c:v>1.91</c:v>
                </c:pt>
                <c:pt idx="1">
                  <c:v>-1.87</c:v>
                </c:pt>
                <c:pt idx="2">
                  <c:v>0.02</c:v>
                </c:pt>
              </c:numCache>
            </c:numRef>
          </c:xVal>
          <c:yVal>
            <c:numRef>
              <c:f>'E2'!$K$78:$K$80</c:f>
              <c:numCache>
                <c:formatCode>General</c:formatCode>
                <c:ptCount val="3"/>
                <c:pt idx="0">
                  <c:v>-3.86</c:v>
                </c:pt>
                <c:pt idx="1">
                  <c:v>4.4000000000000004</c:v>
                </c:pt>
                <c:pt idx="2" formatCode="0.00">
                  <c:v>3.38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E0-884B-A862-DB38842E9655}"/>
            </c:ext>
          </c:extLst>
        </c:ser>
        <c:ser>
          <c:idx val="2"/>
          <c:order val="2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'E2'!$AC$71:$AC$80</c:f>
              <c:numCache>
                <c:formatCode>General</c:formatCode>
                <c:ptCount val="10"/>
                <c:pt idx="0">
                  <c:v>2.38</c:v>
                </c:pt>
                <c:pt idx="1">
                  <c:v>2.38</c:v>
                </c:pt>
                <c:pt idx="2">
                  <c:v>-1.05</c:v>
                </c:pt>
                <c:pt idx="3">
                  <c:v>4.58</c:v>
                </c:pt>
                <c:pt idx="5">
                  <c:v>0.41</c:v>
                </c:pt>
                <c:pt idx="7">
                  <c:v>-0.25</c:v>
                </c:pt>
                <c:pt idx="8">
                  <c:v>5.18</c:v>
                </c:pt>
                <c:pt idx="9">
                  <c:v>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E0-884B-A862-DB38842E9655}"/>
            </c:ext>
          </c:extLst>
        </c:ser>
        <c:ser>
          <c:idx val="4"/>
          <c:order val="3"/>
          <c:tx>
            <c:v>Nominal + FP2 opt.+Q11+1%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'E2'!$AE$71:$AE$80</c:f>
              <c:numCache>
                <c:formatCode>General</c:formatCode>
                <c:ptCount val="10"/>
                <c:pt idx="0">
                  <c:v>2.98</c:v>
                </c:pt>
                <c:pt idx="1">
                  <c:v>2.98</c:v>
                </c:pt>
                <c:pt idx="2">
                  <c:v>0.88</c:v>
                </c:pt>
                <c:pt idx="3">
                  <c:v>3.78</c:v>
                </c:pt>
                <c:pt idx="5">
                  <c:v>1.23</c:v>
                </c:pt>
                <c:pt idx="7">
                  <c:v>1.63</c:v>
                </c:pt>
                <c:pt idx="8">
                  <c:v>4.32</c:v>
                </c:pt>
                <c:pt idx="9">
                  <c:v>3.35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FE0-884B-A862-DB38842E9655}"/>
            </c:ext>
          </c:extLst>
        </c:ser>
        <c:ser>
          <c:idx val="3"/>
          <c:order val="4"/>
          <c:tx>
            <c:v>Nominal + FP2 opt.+Q11+7%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'E2'!$AF$71:$AF$80</c:f>
              <c:numCache>
                <c:formatCode>General</c:formatCode>
                <c:ptCount val="10"/>
                <c:pt idx="0">
                  <c:v>6.52</c:v>
                </c:pt>
                <c:pt idx="1">
                  <c:v>6.52</c:v>
                </c:pt>
                <c:pt idx="2">
                  <c:v>12.41</c:v>
                </c:pt>
                <c:pt idx="3">
                  <c:v>-1.05</c:v>
                </c:pt>
                <c:pt idx="5">
                  <c:v>6.23</c:v>
                </c:pt>
                <c:pt idx="7">
                  <c:v>12.84</c:v>
                </c:pt>
                <c:pt idx="8">
                  <c:v>-0.82</c:v>
                </c:pt>
                <c:pt idx="9" formatCode="0.0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FE0-884B-A862-DB38842E9655}"/>
            </c:ext>
          </c:extLst>
        </c:ser>
        <c:ser>
          <c:idx val="5"/>
          <c:order val="5"/>
          <c:tx>
            <c:v>Nominal + FP2 opt.+Q11-1%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'E2'!$AG$71:$AG$80</c:f>
              <c:numCache>
                <c:formatCode>General</c:formatCode>
                <c:ptCount val="10"/>
                <c:pt idx="0">
                  <c:v>1.79</c:v>
                </c:pt>
                <c:pt idx="1">
                  <c:v>1.79</c:v>
                </c:pt>
                <c:pt idx="2">
                  <c:v>-2.98</c:v>
                </c:pt>
                <c:pt idx="3">
                  <c:v>5.39</c:v>
                </c:pt>
                <c:pt idx="5">
                  <c:v>-0.41</c:v>
                </c:pt>
                <c:pt idx="7">
                  <c:v>-2.12</c:v>
                </c:pt>
                <c:pt idx="8">
                  <c:v>6.04</c:v>
                </c:pt>
                <c:pt idx="9" formatCode="0.0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FE0-884B-A862-DB38842E9655}"/>
            </c:ext>
          </c:extLst>
        </c:ser>
        <c:ser>
          <c:idx val="6"/>
          <c:order val="6"/>
          <c:tx>
            <c:v>Nominal + FP2 opt.+Q9+9%+Q11-1%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'E2'!$AM$71:$AM$80</c:f>
              <c:numCache>
                <c:formatCode>0.00</c:formatCode>
                <c:ptCount val="10"/>
                <c:pt idx="0">
                  <c:v>4.33</c:v>
                </c:pt>
                <c:pt idx="1">
                  <c:v>4.33</c:v>
                </c:pt>
                <c:pt idx="2">
                  <c:v>-0.38</c:v>
                </c:pt>
                <c:pt idx="3">
                  <c:v>8.26</c:v>
                </c:pt>
                <c:pt idx="5">
                  <c:v>2.13</c:v>
                </c:pt>
                <c:pt idx="7">
                  <c:v>0.45</c:v>
                </c:pt>
                <c:pt idx="8">
                  <c:v>9.07</c:v>
                </c:pt>
                <c:pt idx="9">
                  <c:v>5.0599999999999996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FE0-884B-A862-DB38842E9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990454104195879"/>
                  <c:y val="-3.43416447944007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'E2'!$K$85:$K$87</c:f>
              <c:numCache>
                <c:formatCode>0.00</c:formatCode>
                <c:ptCount val="3"/>
                <c:pt idx="0">
                  <c:v>3.38</c:v>
                </c:pt>
                <c:pt idx="1">
                  <c:v>7.32</c:v>
                </c:pt>
                <c:pt idx="2">
                  <c:v>8.08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7E-734E-8FBB-CE747111F66C}"/>
            </c:ext>
          </c:extLst>
        </c:ser>
        <c:ser>
          <c:idx val="1"/>
          <c:order val="1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'E2'!$AC$85:$AC$87</c:f>
              <c:numCache>
                <c:formatCode>0.00</c:formatCode>
                <c:ptCount val="3"/>
                <c:pt idx="0">
                  <c:v>2.78</c:v>
                </c:pt>
                <c:pt idx="1">
                  <c:v>14.79</c:v>
                </c:pt>
                <c:pt idx="2">
                  <c:v>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7E-734E-8FBB-CE747111F66C}"/>
            </c:ext>
          </c:extLst>
        </c:ser>
        <c:ser>
          <c:idx val="3"/>
          <c:order val="2"/>
          <c:tx>
            <c:v>Nominal + FP2 opt.+Q11+1%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'E2'!$AE$85:$AE$87</c:f>
              <c:numCache>
                <c:formatCode>General</c:formatCode>
                <c:ptCount val="3"/>
                <c:pt idx="0">
                  <c:v>3.35</c:v>
                </c:pt>
                <c:pt idx="1">
                  <c:v>14.48</c:v>
                </c:pt>
                <c:pt idx="2">
                  <c:v>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F7E-734E-8FBB-CE747111F66C}"/>
            </c:ext>
          </c:extLst>
        </c:ser>
        <c:ser>
          <c:idx val="2"/>
          <c:order val="3"/>
          <c:tx>
            <c:v>Nominal + FP2 opt.+Q11+7%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'E2'!$AF$85:$AF$87</c:f>
              <c:numCache>
                <c:formatCode>General</c:formatCode>
                <c:ptCount val="3"/>
                <c:pt idx="0" formatCode="0.00">
                  <c:v>6.8</c:v>
                </c:pt>
                <c:pt idx="1">
                  <c:v>12.61</c:v>
                </c:pt>
                <c:pt idx="2">
                  <c:v>10.24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7E-734E-8FBB-CE747111F66C}"/>
            </c:ext>
          </c:extLst>
        </c:ser>
        <c:ser>
          <c:idx val="4"/>
          <c:order val="4"/>
          <c:tx>
            <c:v>Nominal + FP2 opt.+Q11-1%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'E2'!$AG$85:$AG$87</c:f>
              <c:numCache>
                <c:formatCode>0.00</c:formatCode>
                <c:ptCount val="3"/>
                <c:pt idx="0">
                  <c:v>2.2000000000000002</c:v>
                </c:pt>
                <c:pt idx="1">
                  <c:v>15.1</c:v>
                </c:pt>
                <c:pt idx="2" formatCode="General">
                  <c:v>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F7E-734E-8FBB-CE747111F66C}"/>
            </c:ext>
          </c:extLst>
        </c:ser>
        <c:ser>
          <c:idx val="5"/>
          <c:order val="5"/>
          <c:tx>
            <c:v>Nominal + FP2 opt.+Q9+9%+Q11-1%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'E2'!$AM$85:$AM$87</c:f>
              <c:numCache>
                <c:formatCode>0.00</c:formatCode>
                <c:ptCount val="3"/>
                <c:pt idx="0">
                  <c:v>5.0599999999999996</c:v>
                </c:pt>
                <c:pt idx="1">
                  <c:v>9.89</c:v>
                </c:pt>
                <c:pt idx="2">
                  <c:v>8.18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F7E-734E-8FBB-CE747111F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mrad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'E2'!$G$71:$G$74</c:f>
              <c:numCache>
                <c:formatCode>0.00</c:formatCode>
                <c:ptCount val="4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</c:numCache>
            </c:numRef>
          </c:xVal>
          <c:yVal>
            <c:numRef>
              <c:f>'E2'!$K$71:$K$74</c:f>
              <c:numCache>
                <c:formatCode>0.00</c:formatCode>
                <c:ptCount val="4"/>
                <c:pt idx="0" formatCode="General">
                  <c:v>-0.72</c:v>
                </c:pt>
                <c:pt idx="1">
                  <c:v>7</c:v>
                </c:pt>
                <c:pt idx="2">
                  <c:v>0.74</c:v>
                </c:pt>
                <c:pt idx="3">
                  <c:v>8.74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6D-DD40-9FDB-A899E65CD06B}"/>
            </c:ext>
          </c:extLst>
        </c:ser>
        <c:ser>
          <c:idx val="1"/>
          <c:order val="1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3086126856292801E-2"/>
                  <c:y val="-1.35722662395240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'E2'!$G$78:$G$80</c:f>
              <c:numCache>
                <c:formatCode>General</c:formatCode>
                <c:ptCount val="3"/>
                <c:pt idx="0">
                  <c:v>1.91</c:v>
                </c:pt>
                <c:pt idx="1">
                  <c:v>-1.87</c:v>
                </c:pt>
                <c:pt idx="2">
                  <c:v>0.02</c:v>
                </c:pt>
              </c:numCache>
            </c:numRef>
          </c:xVal>
          <c:yVal>
            <c:numRef>
              <c:f>'E2'!$K$78:$K$80</c:f>
              <c:numCache>
                <c:formatCode>General</c:formatCode>
                <c:ptCount val="3"/>
                <c:pt idx="0">
                  <c:v>-3.86</c:v>
                </c:pt>
                <c:pt idx="1">
                  <c:v>4.4000000000000004</c:v>
                </c:pt>
                <c:pt idx="2" formatCode="0.00">
                  <c:v>3.38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6D-DD40-9FDB-A899E65CD06B}"/>
            </c:ext>
          </c:extLst>
        </c:ser>
        <c:ser>
          <c:idx val="2"/>
          <c:order val="2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'E2'!$AC$71:$AC$80</c:f>
              <c:numCache>
                <c:formatCode>General</c:formatCode>
                <c:ptCount val="10"/>
                <c:pt idx="0">
                  <c:v>2.38</c:v>
                </c:pt>
                <c:pt idx="1">
                  <c:v>2.38</c:v>
                </c:pt>
                <c:pt idx="2">
                  <c:v>-1.05</c:v>
                </c:pt>
                <c:pt idx="3">
                  <c:v>4.58</c:v>
                </c:pt>
                <c:pt idx="5">
                  <c:v>0.41</c:v>
                </c:pt>
                <c:pt idx="7">
                  <c:v>-0.25</c:v>
                </c:pt>
                <c:pt idx="8">
                  <c:v>5.18</c:v>
                </c:pt>
                <c:pt idx="9">
                  <c:v>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6D-DD40-9FDB-A899E65CD06B}"/>
            </c:ext>
          </c:extLst>
        </c:ser>
        <c:ser>
          <c:idx val="6"/>
          <c:order val="3"/>
          <c:tx>
            <c:v>Nominal + FP2 opt.+Q9+9%+Q11-1%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8066890661468621E-3"/>
                  <c:y val="-0.151651782248324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'E2'!$AM$71:$AM$80</c:f>
              <c:numCache>
                <c:formatCode>0.00</c:formatCode>
                <c:ptCount val="10"/>
                <c:pt idx="0">
                  <c:v>4.33</c:v>
                </c:pt>
                <c:pt idx="1">
                  <c:v>4.33</c:v>
                </c:pt>
                <c:pt idx="2">
                  <c:v>-0.38</c:v>
                </c:pt>
                <c:pt idx="3">
                  <c:v>8.26</c:v>
                </c:pt>
                <c:pt idx="5">
                  <c:v>2.13</c:v>
                </c:pt>
                <c:pt idx="7">
                  <c:v>0.45</c:v>
                </c:pt>
                <c:pt idx="8">
                  <c:v>9.07</c:v>
                </c:pt>
                <c:pt idx="9">
                  <c:v>5.0599999999999996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E6D-DD40-9FDB-A899E65CD06B}"/>
            </c:ext>
          </c:extLst>
        </c:ser>
        <c:ser>
          <c:idx val="3"/>
          <c:order val="4"/>
          <c:tx>
            <c:v>Nominal + FP2 opt.+Q9+9.5%+Q11-1.5%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'E2'!$AN$71:$AN$80</c:f>
              <c:numCache>
                <c:formatCode>0.00</c:formatCode>
                <c:ptCount val="10"/>
                <c:pt idx="0">
                  <c:v>4.1500000000000004</c:v>
                </c:pt>
                <c:pt idx="1">
                  <c:v>4.1500000000000004</c:v>
                </c:pt>
                <c:pt idx="2">
                  <c:v>-1.23</c:v>
                </c:pt>
                <c:pt idx="3">
                  <c:v>8.7899999999999991</c:v>
                </c:pt>
                <c:pt idx="5">
                  <c:v>1.83</c:v>
                </c:pt>
                <c:pt idx="7">
                  <c:v>-0.36</c:v>
                </c:pt>
                <c:pt idx="8">
                  <c:v>9.64</c:v>
                </c:pt>
                <c:pt idx="9">
                  <c:v>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E6D-DD40-9FDB-A899E65CD06B}"/>
            </c:ext>
          </c:extLst>
        </c:ser>
        <c:ser>
          <c:idx val="4"/>
          <c:order val="5"/>
          <c:tx>
            <c:v>Nominal + FP2 opt.+Q9+9%+Q11-1.5%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237246402831566"/>
                  <c:y val="-0.170275741657321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'E2'!$AO$71:$AO$80</c:f>
              <c:numCache>
                <c:formatCode>0.00</c:formatCode>
                <c:ptCount val="10"/>
                <c:pt idx="0">
                  <c:v>4.0199999999999996</c:v>
                </c:pt>
                <c:pt idx="1">
                  <c:v>4.0199999999999996</c:v>
                </c:pt>
                <c:pt idx="2">
                  <c:v>-1.37</c:v>
                </c:pt>
                <c:pt idx="3">
                  <c:v>8.6300000000000008</c:v>
                </c:pt>
                <c:pt idx="5">
                  <c:v>1.7</c:v>
                </c:pt>
                <c:pt idx="7">
                  <c:v>-0.5</c:v>
                </c:pt>
                <c:pt idx="8">
                  <c:v>9.4700000000000006</c:v>
                </c:pt>
                <c:pt idx="9">
                  <c:v>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E6D-DD40-9FDB-A899E65CD06B}"/>
            </c:ext>
          </c:extLst>
        </c:ser>
        <c:ser>
          <c:idx val="5"/>
          <c:order val="6"/>
          <c:tx>
            <c:v>Nominal + FP2 opt.+Q9+9%+Q11-0.5%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6737284875221217E-2"/>
                  <c:y val="-0.17969557708632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'E2'!$AP$71:$AP$80</c:f>
              <c:numCache>
                <c:formatCode>0.00</c:formatCode>
                <c:ptCount val="10"/>
                <c:pt idx="0">
                  <c:v>4.6500000000000004</c:v>
                </c:pt>
                <c:pt idx="1">
                  <c:v>4.6500000000000004</c:v>
                </c:pt>
                <c:pt idx="2">
                  <c:v>0.6</c:v>
                </c:pt>
                <c:pt idx="3">
                  <c:v>7.88</c:v>
                </c:pt>
                <c:pt idx="5">
                  <c:v>2.57</c:v>
                </c:pt>
                <c:pt idx="7">
                  <c:v>1.41</c:v>
                </c:pt>
                <c:pt idx="8">
                  <c:v>8.67</c:v>
                </c:pt>
                <c:pt idx="9">
                  <c:v>5.37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E6D-DD40-9FDB-A899E65CD06B}"/>
            </c:ext>
          </c:extLst>
        </c:ser>
        <c:ser>
          <c:idx val="7"/>
          <c:order val="7"/>
          <c:tx>
            <c:v>Nominal + FP2 opt.+Q9+9.49%+Q11-0.67%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'E2'!$AR$71:$AR$80</c:f>
              <c:numCache>
                <c:formatCode>0.00</c:formatCode>
                <c:ptCount val="10"/>
                <c:pt idx="0">
                  <c:v>4.68</c:v>
                </c:pt>
                <c:pt idx="1">
                  <c:v>4.68</c:v>
                </c:pt>
                <c:pt idx="2">
                  <c:v>0.41</c:v>
                </c:pt>
                <c:pt idx="3">
                  <c:v>8.17</c:v>
                </c:pt>
                <c:pt idx="5">
                  <c:v>2.5499999999999998</c:v>
                </c:pt>
                <c:pt idx="7">
                  <c:v>1.22</c:v>
                </c:pt>
                <c:pt idx="8">
                  <c:v>8.9700000000000006</c:v>
                </c:pt>
                <c:pt idx="9">
                  <c:v>5.42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E6D-DD40-9FDB-A899E65CD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308355781185248"/>
                  <c:y val="-8.98972003499562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'E2'!$K$85:$K$87</c:f>
              <c:numCache>
                <c:formatCode>0.00</c:formatCode>
                <c:ptCount val="3"/>
                <c:pt idx="0">
                  <c:v>3.38</c:v>
                </c:pt>
                <c:pt idx="1">
                  <c:v>7.32</c:v>
                </c:pt>
                <c:pt idx="2">
                  <c:v>8.08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D6-6044-B84E-2B7531CA6E45}"/>
            </c:ext>
          </c:extLst>
        </c:ser>
        <c:ser>
          <c:idx val="1"/>
          <c:order val="1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'E2'!$AC$85:$AC$87</c:f>
              <c:numCache>
                <c:formatCode>0.00</c:formatCode>
                <c:ptCount val="3"/>
                <c:pt idx="0">
                  <c:v>2.78</c:v>
                </c:pt>
                <c:pt idx="1">
                  <c:v>14.79</c:v>
                </c:pt>
                <c:pt idx="2">
                  <c:v>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D6-6044-B84E-2B7531CA6E45}"/>
            </c:ext>
          </c:extLst>
        </c:ser>
        <c:ser>
          <c:idx val="5"/>
          <c:order val="2"/>
          <c:tx>
            <c:v>Nominal + FP2 opt.+Q9+9%+Q11-1%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267170734101022"/>
                  <c:y val="-0.254170775317207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'E2'!$AM$85:$AM$87</c:f>
              <c:numCache>
                <c:formatCode>0.00</c:formatCode>
                <c:ptCount val="3"/>
                <c:pt idx="0">
                  <c:v>5.0599999999999996</c:v>
                </c:pt>
                <c:pt idx="1">
                  <c:v>9.89</c:v>
                </c:pt>
                <c:pt idx="2">
                  <c:v>8.18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AD6-6044-B84E-2B7531CA6E45}"/>
            </c:ext>
          </c:extLst>
        </c:ser>
        <c:ser>
          <c:idx val="2"/>
          <c:order val="3"/>
          <c:tx>
            <c:v>Nominal + FP2 opt.+Q9+9.5%+Q11-1.5%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'E2'!$AN$85:$AN$87</c:f>
              <c:numCache>
                <c:formatCode>0.00</c:formatCode>
                <c:ptCount val="3"/>
                <c:pt idx="0">
                  <c:v>4.91</c:v>
                </c:pt>
                <c:pt idx="1">
                  <c:v>9.7899999999999991</c:v>
                </c:pt>
                <c:pt idx="2">
                  <c:v>8.06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D6-6044-B84E-2B7531CA6E45}"/>
            </c:ext>
          </c:extLst>
        </c:ser>
        <c:ser>
          <c:idx val="3"/>
          <c:order val="4"/>
          <c:tx>
            <c:v>Nominal + FP2 opt.+Q9+9%+Q11-1.5%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'E2'!$AO$85:$AO$87</c:f>
              <c:numCache>
                <c:formatCode>0.00</c:formatCode>
                <c:ptCount val="3"/>
                <c:pt idx="0">
                  <c:v>4.75</c:v>
                </c:pt>
                <c:pt idx="1">
                  <c:v>10.08</c:v>
                </c:pt>
                <c:pt idx="2">
                  <c:v>8.11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D6-6044-B84E-2B7531CA6E45}"/>
            </c:ext>
          </c:extLst>
        </c:ser>
        <c:ser>
          <c:idx val="4"/>
          <c:order val="5"/>
          <c:tx>
            <c:v>Nominal + FP2 opt.+Q9+9%+Q11-0.5%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'E2'!$AP$85:$AP$87</c:f>
              <c:numCache>
                <c:formatCode>0.00</c:formatCode>
                <c:ptCount val="3"/>
                <c:pt idx="0">
                  <c:v>5.37</c:v>
                </c:pt>
                <c:pt idx="1">
                  <c:v>9.7100000000000009</c:v>
                </c:pt>
                <c:pt idx="2">
                  <c:v>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D6-6044-B84E-2B7531CA6E45}"/>
            </c:ext>
          </c:extLst>
        </c:ser>
        <c:ser>
          <c:idx val="6"/>
          <c:order val="6"/>
          <c:tx>
            <c:v>Nominal + FP2 opt.+Q9+9.49%+Q11-0.67%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'E2'!$AR$85:$AR$87</c:f>
              <c:numCache>
                <c:formatCode>0.00</c:formatCode>
                <c:ptCount val="3"/>
                <c:pt idx="0">
                  <c:v>5.42</c:v>
                </c:pt>
                <c:pt idx="1">
                  <c:v>9.49</c:v>
                </c:pt>
                <c:pt idx="2">
                  <c:v>8.17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D6-6044-B84E-2B7531CA6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358190771756142"/>
          <c:y val="0.11478820355788857"/>
          <c:w val="0.3366461053117546"/>
          <c:h val="0.885211796442111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mrad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'E2'!$G$71:$G$74</c:f>
              <c:numCache>
                <c:formatCode>0.00</c:formatCode>
                <c:ptCount val="4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</c:numCache>
            </c:numRef>
          </c:xVal>
          <c:yVal>
            <c:numRef>
              <c:f>'E2'!$K$71:$K$74</c:f>
              <c:numCache>
                <c:formatCode>0.00</c:formatCode>
                <c:ptCount val="4"/>
                <c:pt idx="0" formatCode="General">
                  <c:v>-0.72</c:v>
                </c:pt>
                <c:pt idx="1">
                  <c:v>7</c:v>
                </c:pt>
                <c:pt idx="2">
                  <c:v>0.74</c:v>
                </c:pt>
                <c:pt idx="3">
                  <c:v>8.74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9B-B54D-B888-C1DF482D23AE}"/>
            </c:ext>
          </c:extLst>
        </c:ser>
        <c:ser>
          <c:idx val="1"/>
          <c:order val="1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'E2'!$G$78:$G$80</c:f>
              <c:numCache>
                <c:formatCode>General</c:formatCode>
                <c:ptCount val="3"/>
                <c:pt idx="0">
                  <c:v>1.91</c:v>
                </c:pt>
                <c:pt idx="1">
                  <c:v>-1.87</c:v>
                </c:pt>
                <c:pt idx="2">
                  <c:v>0.02</c:v>
                </c:pt>
              </c:numCache>
            </c:numRef>
          </c:xVal>
          <c:yVal>
            <c:numRef>
              <c:f>'E2'!$K$78:$K$80</c:f>
              <c:numCache>
                <c:formatCode>General</c:formatCode>
                <c:ptCount val="3"/>
                <c:pt idx="0">
                  <c:v>-3.86</c:v>
                </c:pt>
                <c:pt idx="1">
                  <c:v>4.4000000000000004</c:v>
                </c:pt>
                <c:pt idx="2" formatCode="0.00">
                  <c:v>3.38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9B-B54D-B888-C1DF482D23AE}"/>
            </c:ext>
          </c:extLst>
        </c:ser>
        <c:ser>
          <c:idx val="2"/>
          <c:order val="2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'E2'!$AC$71:$AC$80</c:f>
              <c:numCache>
                <c:formatCode>General</c:formatCode>
                <c:ptCount val="10"/>
                <c:pt idx="0">
                  <c:v>2.38</c:v>
                </c:pt>
                <c:pt idx="1">
                  <c:v>2.38</c:v>
                </c:pt>
                <c:pt idx="2">
                  <c:v>-1.05</c:v>
                </c:pt>
                <c:pt idx="3">
                  <c:v>4.58</c:v>
                </c:pt>
                <c:pt idx="5">
                  <c:v>0.41</c:v>
                </c:pt>
                <c:pt idx="7">
                  <c:v>-0.25</c:v>
                </c:pt>
                <c:pt idx="8">
                  <c:v>5.18</c:v>
                </c:pt>
                <c:pt idx="9">
                  <c:v>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9B-B54D-B888-C1DF482D23AE}"/>
            </c:ext>
          </c:extLst>
        </c:ser>
        <c:ser>
          <c:idx val="7"/>
          <c:order val="3"/>
          <c:tx>
            <c:v>Nominal + FP2 opt.+Q9+9.49%+Q11-0.67%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5241734848290544E-2"/>
                  <c:y val="-0.138506690160233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'E2'!$AR$71:$AR$80</c:f>
              <c:numCache>
                <c:formatCode>0.00</c:formatCode>
                <c:ptCount val="10"/>
                <c:pt idx="0">
                  <c:v>4.68</c:v>
                </c:pt>
                <c:pt idx="1">
                  <c:v>4.68</c:v>
                </c:pt>
                <c:pt idx="2">
                  <c:v>0.41</c:v>
                </c:pt>
                <c:pt idx="3">
                  <c:v>8.17</c:v>
                </c:pt>
                <c:pt idx="5">
                  <c:v>2.5499999999999998</c:v>
                </c:pt>
                <c:pt idx="7">
                  <c:v>1.22</c:v>
                </c:pt>
                <c:pt idx="8">
                  <c:v>8.9700000000000006</c:v>
                </c:pt>
                <c:pt idx="9">
                  <c:v>5.42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69B-B54D-B888-C1DF482D2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308355781185248"/>
                  <c:y val="-8.98972003499562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'E2'!$K$85:$K$87</c:f>
              <c:numCache>
                <c:formatCode>0.00</c:formatCode>
                <c:ptCount val="3"/>
                <c:pt idx="0">
                  <c:v>3.38</c:v>
                </c:pt>
                <c:pt idx="1">
                  <c:v>7.32</c:v>
                </c:pt>
                <c:pt idx="2">
                  <c:v>8.08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AA-5D48-906C-75D3414D683C}"/>
            </c:ext>
          </c:extLst>
        </c:ser>
        <c:ser>
          <c:idx val="1"/>
          <c:order val="1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'E2'!$AC$85:$AC$87</c:f>
              <c:numCache>
                <c:formatCode>0.00</c:formatCode>
                <c:ptCount val="3"/>
                <c:pt idx="0">
                  <c:v>2.78</c:v>
                </c:pt>
                <c:pt idx="1">
                  <c:v>14.79</c:v>
                </c:pt>
                <c:pt idx="2">
                  <c:v>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AA-5D48-906C-75D3414D683C}"/>
            </c:ext>
          </c:extLst>
        </c:ser>
        <c:ser>
          <c:idx val="6"/>
          <c:order val="2"/>
          <c:tx>
            <c:v>Nominal + FP2 opt.+Q9+9.49%+Q11-0.67%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7093795685962709E-2"/>
                  <c:y val="-0.129482720909886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'E2'!$AR$85:$AR$87</c:f>
              <c:numCache>
                <c:formatCode>0.00</c:formatCode>
                <c:ptCount val="3"/>
                <c:pt idx="0">
                  <c:v>5.42</c:v>
                </c:pt>
                <c:pt idx="1">
                  <c:v>9.49</c:v>
                </c:pt>
                <c:pt idx="2">
                  <c:v>8.17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BAA-5D48-906C-75D3414D6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358190771756142"/>
          <c:y val="0.11478820355788857"/>
          <c:w val="0.3366461053117546"/>
          <c:h val="0.885211796442111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VD1688 X[mm] vs VD1783</a:t>
            </a:r>
            <a:r>
              <a:rPr lang="en-US" baseline="0"/>
              <a:t> X[mm]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 energy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4262564627217419E-2"/>
                  <c:y val="5.36249105225483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'E2'!$K$109:$K$110</c:f>
              <c:numCache>
                <c:formatCode>General</c:formatCode>
                <c:ptCount val="2"/>
                <c:pt idx="0">
                  <c:v>-3.86</c:v>
                </c:pt>
                <c:pt idx="1">
                  <c:v>4.4000000000000004</c:v>
                </c:pt>
              </c:numCache>
            </c:numRef>
          </c:xVal>
          <c:yVal>
            <c:numRef>
              <c:f>'E2'!$L$109:$L$110</c:f>
              <c:numCache>
                <c:formatCode>General</c:formatCode>
                <c:ptCount val="2"/>
                <c:pt idx="0">
                  <c:v>-21.01</c:v>
                </c:pt>
                <c:pt idx="1">
                  <c:v>11.02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9C-F24D-92BC-B574BB20C644}"/>
            </c:ext>
          </c:extLst>
        </c:ser>
        <c:ser>
          <c:idx val="1"/>
          <c:order val="1"/>
          <c:tx>
            <c:v>20 mrad energy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7354440323729837E-3"/>
                  <c:y val="0.379104867573371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'E2'!$K$104:$K$105</c:f>
              <c:numCache>
                <c:formatCode>0.00</c:formatCode>
                <c:ptCount val="2"/>
                <c:pt idx="0">
                  <c:v>0.74</c:v>
                </c:pt>
                <c:pt idx="1">
                  <c:v>8.74</c:v>
                </c:pt>
              </c:numCache>
            </c:numRef>
          </c:xVal>
          <c:yVal>
            <c:numRef>
              <c:f>'E2'!$L$104:$L$105</c:f>
              <c:numCache>
                <c:formatCode>General</c:formatCode>
                <c:ptCount val="2"/>
                <c:pt idx="0">
                  <c:v>-21.19</c:v>
                </c:pt>
                <c:pt idx="1">
                  <c:v>6.74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9C-F24D-92BC-B574BB20C644}"/>
            </c:ext>
          </c:extLst>
        </c:ser>
        <c:ser>
          <c:idx val="2"/>
          <c:order val="2"/>
          <c:tx>
            <c:v>1 MM angle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'E2'!$K$117:$K$118</c:f>
              <c:numCache>
                <c:formatCode>0.00</c:formatCode>
                <c:ptCount val="2"/>
                <c:pt idx="0">
                  <c:v>7.32</c:v>
                </c:pt>
                <c:pt idx="1">
                  <c:v>8.08</c:v>
                </c:pt>
              </c:numCache>
            </c:numRef>
          </c:xVal>
          <c:yVal>
            <c:numRef>
              <c:f>'E2'!$L$117:$L$118</c:f>
              <c:numCache>
                <c:formatCode>General</c:formatCode>
                <c:ptCount val="2"/>
                <c:pt idx="0" formatCode="0.00">
                  <c:v>0.4</c:v>
                </c:pt>
                <c:pt idx="1">
                  <c:v>-5.04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9C-F24D-92BC-B574BB20C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424767"/>
        <c:axId val="2046073615"/>
      </c:scatterChart>
      <c:valAx>
        <c:axId val="116742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073615"/>
        <c:crosses val="autoZero"/>
        <c:crossBetween val="midCat"/>
      </c:valAx>
      <c:valAx>
        <c:axId val="204607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24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ECAT VD1688 X[mm] vs VD1783</a:t>
            </a:r>
            <a:r>
              <a:rPr lang="en-US" baseline="0"/>
              <a:t> X[mm]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 energy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0266181924475177E-2"/>
                  <c:y val="0.37802469577666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'E2'!$N$109:$N$110</c:f>
              <c:numCache>
                <c:formatCode>0.00</c:formatCode>
                <c:ptCount val="2"/>
                <c:pt idx="0">
                  <c:v>1.22</c:v>
                </c:pt>
                <c:pt idx="1">
                  <c:v>8.9700000000000006</c:v>
                </c:pt>
              </c:numCache>
            </c:numRef>
          </c:xVal>
          <c:yVal>
            <c:numRef>
              <c:f>'E2'!$O$109:$O$110</c:f>
              <c:numCache>
                <c:formatCode>General</c:formatCode>
                <c:ptCount val="2"/>
                <c:pt idx="0">
                  <c:v>-25.33</c:v>
                </c:pt>
                <c:pt idx="1">
                  <c:v>9.31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5C-6140-8AC6-EDCECD4015A4}"/>
            </c:ext>
          </c:extLst>
        </c:ser>
        <c:ser>
          <c:idx val="1"/>
          <c:order val="1"/>
          <c:tx>
            <c:v>20 mrad energy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1110766026636467E-2"/>
                  <c:y val="9.82086614173228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'E2'!$N$104:$N$105</c:f>
              <c:numCache>
                <c:formatCode>0.00</c:formatCode>
                <c:ptCount val="2"/>
                <c:pt idx="0">
                  <c:v>0.41</c:v>
                </c:pt>
                <c:pt idx="1">
                  <c:v>8.17</c:v>
                </c:pt>
              </c:numCache>
            </c:numRef>
          </c:xVal>
          <c:yVal>
            <c:numRef>
              <c:f>'E2'!$O$104:$O$105</c:f>
              <c:numCache>
                <c:formatCode>General</c:formatCode>
                <c:ptCount val="2"/>
                <c:pt idx="0">
                  <c:v>-26.02</c:v>
                </c:pt>
                <c:pt idx="1">
                  <c:v>8.64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5C-6140-8AC6-EDCECD4015A4}"/>
            </c:ext>
          </c:extLst>
        </c:ser>
        <c:ser>
          <c:idx val="2"/>
          <c:order val="2"/>
          <c:tx>
            <c:v>1 MM angle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'E2'!$N$117:$N$118</c:f>
              <c:numCache>
                <c:formatCode>0.00</c:formatCode>
                <c:ptCount val="2"/>
                <c:pt idx="0">
                  <c:v>9.49</c:v>
                </c:pt>
                <c:pt idx="1">
                  <c:v>8.17</c:v>
                </c:pt>
              </c:numCache>
            </c:numRef>
          </c:xVal>
          <c:yVal>
            <c:numRef>
              <c:f>'E2'!$O$117:$O$118</c:f>
              <c:numCache>
                <c:formatCode>General</c:formatCode>
                <c:ptCount val="2"/>
                <c:pt idx="0">
                  <c:v>0.47</c:v>
                </c:pt>
                <c:pt idx="1">
                  <c:v>-4.12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5C-6140-8AC6-EDCECD401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424767"/>
        <c:axId val="2046073615"/>
      </c:scatterChart>
      <c:valAx>
        <c:axId val="116742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073615"/>
        <c:crosses val="autoZero"/>
        <c:crossBetween val="midCat"/>
      </c:valAx>
      <c:valAx>
        <c:axId val="204607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24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308355781185248"/>
                  <c:y val="-8.98972003499562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'E2'!$K$85:$K$87</c:f>
              <c:numCache>
                <c:formatCode>0.00</c:formatCode>
                <c:ptCount val="3"/>
                <c:pt idx="0">
                  <c:v>3.38</c:v>
                </c:pt>
                <c:pt idx="1">
                  <c:v>7.32</c:v>
                </c:pt>
                <c:pt idx="2">
                  <c:v>8.08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46-5F4D-A14F-CE7ECFF9D053}"/>
            </c:ext>
          </c:extLst>
        </c:ser>
        <c:ser>
          <c:idx val="1"/>
          <c:order val="1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'E2'!$AC$85:$AC$87</c:f>
              <c:numCache>
                <c:formatCode>0.00</c:formatCode>
                <c:ptCount val="3"/>
                <c:pt idx="0">
                  <c:v>2.78</c:v>
                </c:pt>
                <c:pt idx="1">
                  <c:v>14.79</c:v>
                </c:pt>
                <c:pt idx="2">
                  <c:v>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46-5F4D-A14F-CE7ECFF9D053}"/>
            </c:ext>
          </c:extLst>
        </c:ser>
        <c:ser>
          <c:idx val="6"/>
          <c:order val="2"/>
          <c:tx>
            <c:v>Nominal + FP2 opt.+Q9+9.49%+Q11-0.67%+WF2-0.0077%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8081463926257815E-2"/>
                  <c:y val="-0.120218713887259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'E2'!$CF$85:$CF$87</c:f>
              <c:numCache>
                <c:formatCode>0.00</c:formatCode>
                <c:ptCount val="3"/>
                <c:pt idx="0">
                  <c:v>3.96</c:v>
                </c:pt>
                <c:pt idx="1">
                  <c:v>8.06</c:v>
                </c:pt>
                <c:pt idx="2">
                  <c:v>6.73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446-5F4D-A14F-CE7ECFF9D053}"/>
            </c:ext>
          </c:extLst>
        </c:ser>
        <c:ser>
          <c:idx val="2"/>
          <c:order val="3"/>
          <c:tx>
            <c:v>Nominal+FP2 opt. + F3 opt. + Q8+7%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3171735577326594"/>
                  <c:y val="-0.229375989957917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'E2'!$CQ$85:$CQ$87</c:f>
              <c:numCache>
                <c:formatCode>0.00</c:formatCode>
                <c:ptCount val="3"/>
                <c:pt idx="0">
                  <c:v>3.6</c:v>
                </c:pt>
                <c:pt idx="1">
                  <c:v>8.4600000000000009</c:v>
                </c:pt>
                <c:pt idx="2">
                  <c:v>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446-5F4D-A14F-CE7ECFF9D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358190771756142"/>
          <c:y val="0.11478820355788857"/>
          <c:w val="0.32400008220261917"/>
          <c:h val="0.77236169983508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mrad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'E2'!$G$71:$G$74</c:f>
              <c:numCache>
                <c:formatCode>0.00</c:formatCode>
                <c:ptCount val="4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</c:numCache>
            </c:numRef>
          </c:xVal>
          <c:yVal>
            <c:numRef>
              <c:f>'E2'!$K$71:$K$74</c:f>
              <c:numCache>
                <c:formatCode>0.00</c:formatCode>
                <c:ptCount val="4"/>
                <c:pt idx="0" formatCode="General">
                  <c:v>-0.72</c:v>
                </c:pt>
                <c:pt idx="1">
                  <c:v>7</c:v>
                </c:pt>
                <c:pt idx="2">
                  <c:v>0.74</c:v>
                </c:pt>
                <c:pt idx="3">
                  <c:v>8.74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00-3F43-BC18-6CA0535AA05B}"/>
            </c:ext>
          </c:extLst>
        </c:ser>
        <c:ser>
          <c:idx val="1"/>
          <c:order val="1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3417887096360511E-2"/>
                  <c:y val="-3.13188976377952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'E2'!$G$78:$G$80</c:f>
              <c:numCache>
                <c:formatCode>General</c:formatCode>
                <c:ptCount val="3"/>
                <c:pt idx="0">
                  <c:v>1.91</c:v>
                </c:pt>
                <c:pt idx="1">
                  <c:v>-1.87</c:v>
                </c:pt>
                <c:pt idx="2">
                  <c:v>0.02</c:v>
                </c:pt>
              </c:numCache>
            </c:numRef>
          </c:xVal>
          <c:yVal>
            <c:numRef>
              <c:f>'E2'!$K$78:$K$80</c:f>
              <c:numCache>
                <c:formatCode>General</c:formatCode>
                <c:ptCount val="3"/>
                <c:pt idx="0">
                  <c:v>-3.86</c:v>
                </c:pt>
                <c:pt idx="1">
                  <c:v>4.4000000000000004</c:v>
                </c:pt>
                <c:pt idx="2" formatCode="0.00">
                  <c:v>3.38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00-3F43-BC18-6CA0535AA05B}"/>
            </c:ext>
          </c:extLst>
        </c:ser>
        <c:ser>
          <c:idx val="2"/>
          <c:order val="2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'E2'!$AC$71:$AC$80</c:f>
              <c:numCache>
                <c:formatCode>General</c:formatCode>
                <c:ptCount val="10"/>
                <c:pt idx="0">
                  <c:v>2.38</c:v>
                </c:pt>
                <c:pt idx="1">
                  <c:v>2.38</c:v>
                </c:pt>
                <c:pt idx="2">
                  <c:v>-1.05</c:v>
                </c:pt>
                <c:pt idx="3">
                  <c:v>4.58</c:v>
                </c:pt>
                <c:pt idx="5">
                  <c:v>0.41</c:v>
                </c:pt>
                <c:pt idx="7">
                  <c:v>-0.25</c:v>
                </c:pt>
                <c:pt idx="8">
                  <c:v>5.18</c:v>
                </c:pt>
                <c:pt idx="9">
                  <c:v>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00-3F43-BC18-6CA0535AA05B}"/>
            </c:ext>
          </c:extLst>
        </c:ser>
        <c:ser>
          <c:idx val="7"/>
          <c:order val="3"/>
          <c:tx>
            <c:v>Nominal + FP2 opt.+Q9+9.49%+Q11-0.67%+WF2-0.077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5241734848290544E-2"/>
                  <c:y val="-0.138506690160233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'E2'!$CF$71:$CF$80</c:f>
              <c:numCache>
                <c:formatCode>0.00</c:formatCode>
                <c:ptCount val="10"/>
                <c:pt idx="0">
                  <c:v>3.23</c:v>
                </c:pt>
                <c:pt idx="1">
                  <c:v>3.23</c:v>
                </c:pt>
                <c:pt idx="2">
                  <c:v>-1.02</c:v>
                </c:pt>
                <c:pt idx="3">
                  <c:v>6.68</c:v>
                </c:pt>
                <c:pt idx="5">
                  <c:v>1.1100000000000001</c:v>
                </c:pt>
                <c:pt idx="7">
                  <c:v>-0.2</c:v>
                </c:pt>
                <c:pt idx="8">
                  <c:v>7.48</c:v>
                </c:pt>
                <c:pt idx="9">
                  <c:v>3.96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00-3F43-BC18-6CA0535AA05B}"/>
            </c:ext>
          </c:extLst>
        </c:ser>
        <c:ser>
          <c:idx val="3"/>
          <c:order val="4"/>
          <c:tx>
            <c:v>Nominal + FP2 opt.+FP3 opt. + Q8+7%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1900023083433789E-2"/>
                  <c:y val="-7.59153543307086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'E2'!$CQ$71:$CQ$80</c:f>
              <c:numCache>
                <c:formatCode>0.00</c:formatCode>
                <c:ptCount val="10"/>
                <c:pt idx="0">
                  <c:v>2.92</c:v>
                </c:pt>
                <c:pt idx="1">
                  <c:v>2.92</c:v>
                </c:pt>
                <c:pt idx="2">
                  <c:v>-1.3</c:v>
                </c:pt>
                <c:pt idx="3">
                  <c:v>6.32</c:v>
                </c:pt>
                <c:pt idx="5">
                  <c:v>0.82</c:v>
                </c:pt>
                <c:pt idx="7">
                  <c:v>-0.5</c:v>
                </c:pt>
                <c:pt idx="8">
                  <c:v>7.07</c:v>
                </c:pt>
                <c:pt idx="9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600-3F43-BC18-6CA0535AA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ECAT VD1688 X[mm] vs VD1783</a:t>
            </a:r>
            <a:r>
              <a:rPr lang="en-US" baseline="0"/>
              <a:t> X[mm]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 energy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0266181924475177E-2"/>
                  <c:y val="0.37802469577666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'E2'!$X$109:$X$110</c:f>
              <c:numCache>
                <c:formatCode>0.00</c:formatCode>
                <c:ptCount val="2"/>
                <c:pt idx="0">
                  <c:v>-0.2</c:v>
                </c:pt>
                <c:pt idx="1">
                  <c:v>7.48</c:v>
                </c:pt>
              </c:numCache>
            </c:numRef>
          </c:xVal>
          <c:yVal>
            <c:numRef>
              <c:f>'E2'!$Y$109:$Y$110</c:f>
              <c:numCache>
                <c:formatCode>General</c:formatCode>
                <c:ptCount val="2"/>
                <c:pt idx="0">
                  <c:v>-25.33</c:v>
                </c:pt>
                <c:pt idx="1">
                  <c:v>9.31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AE-3747-A3D4-5C8165F468E2}"/>
            </c:ext>
          </c:extLst>
        </c:ser>
        <c:ser>
          <c:idx val="1"/>
          <c:order val="1"/>
          <c:tx>
            <c:v>20 mrad energy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1110766026636467E-2"/>
                  <c:y val="9.82086614173228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'E2'!$X$104:$X$105</c:f>
              <c:numCache>
                <c:formatCode>0.00</c:formatCode>
                <c:ptCount val="2"/>
                <c:pt idx="0">
                  <c:v>-1.02</c:v>
                </c:pt>
                <c:pt idx="1">
                  <c:v>6.68</c:v>
                </c:pt>
              </c:numCache>
            </c:numRef>
          </c:xVal>
          <c:yVal>
            <c:numRef>
              <c:f>'E2'!$Y$104:$Y$105</c:f>
              <c:numCache>
                <c:formatCode>General</c:formatCode>
                <c:ptCount val="2"/>
                <c:pt idx="0">
                  <c:v>-26.02</c:v>
                </c:pt>
                <c:pt idx="1">
                  <c:v>8.64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AE-3747-A3D4-5C8165F468E2}"/>
            </c:ext>
          </c:extLst>
        </c:ser>
        <c:ser>
          <c:idx val="2"/>
          <c:order val="2"/>
          <c:tx>
            <c:v>1 MM angle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'E2'!$X$117:$X$118</c:f>
              <c:numCache>
                <c:formatCode>0.00</c:formatCode>
                <c:ptCount val="2"/>
                <c:pt idx="0">
                  <c:v>8.06</c:v>
                </c:pt>
                <c:pt idx="1">
                  <c:v>6.73</c:v>
                </c:pt>
              </c:numCache>
            </c:numRef>
          </c:xVal>
          <c:yVal>
            <c:numRef>
              <c:f>'E2'!$Y$117:$Y$118</c:f>
              <c:numCache>
                <c:formatCode>General</c:formatCode>
                <c:ptCount val="2"/>
                <c:pt idx="0">
                  <c:v>0.47</c:v>
                </c:pt>
                <c:pt idx="1">
                  <c:v>-4.12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AE-3747-A3D4-5C8165F46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424767"/>
        <c:axId val="2046073615"/>
      </c:scatterChart>
      <c:valAx>
        <c:axId val="116742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073615"/>
        <c:crosses val="autoZero"/>
        <c:crossBetween val="midCat"/>
      </c:valAx>
      <c:valAx>
        <c:axId val="204607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24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VD1836</a:t>
            </a:r>
            <a:r>
              <a:rPr lang="en-US" baseline="0"/>
              <a:t> </a:t>
            </a:r>
            <a:r>
              <a:rPr lang="en-US"/>
              <a:t>X [mm] vs 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mrad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F835-B14D-A5EC-9CE04B585EF2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'E2'!$G$145:$G$147</c:f>
              <c:numCache>
                <c:formatCode>General</c:formatCode>
                <c:ptCount val="3"/>
                <c:pt idx="0" formatCode="0.00">
                  <c:v>0.16</c:v>
                </c:pt>
                <c:pt idx="1">
                  <c:v>2.04</c:v>
                </c:pt>
                <c:pt idx="2">
                  <c:v>-1.75</c:v>
                </c:pt>
              </c:numCache>
            </c:numRef>
          </c:xVal>
          <c:yVal>
            <c:numRef>
              <c:f>'E2'!$I$145:$I$147</c:f>
              <c:numCache>
                <c:formatCode>0.00</c:formatCode>
                <c:ptCount val="3"/>
                <c:pt idx="0">
                  <c:v>-10.23</c:v>
                </c:pt>
                <c:pt idx="1">
                  <c:v>-24.9</c:v>
                </c:pt>
                <c:pt idx="2">
                  <c:v>10.44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35-B14D-A5EC-9CE04B585EF2}"/>
            </c:ext>
          </c:extLst>
        </c:ser>
        <c:ser>
          <c:idx val="1"/>
          <c:order val="1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'E2'!$G$151:$G$154</c:f>
              <c:numCache>
                <c:formatCode>General</c:formatCode>
                <c:ptCount val="4"/>
                <c:pt idx="0">
                  <c:v>0.02</c:v>
                </c:pt>
                <c:pt idx="1">
                  <c:v>1.91</c:v>
                </c:pt>
                <c:pt idx="2">
                  <c:v>-1.87</c:v>
                </c:pt>
                <c:pt idx="3">
                  <c:v>0.02</c:v>
                </c:pt>
              </c:numCache>
            </c:numRef>
          </c:xVal>
          <c:yVal>
            <c:numRef>
              <c:f>'E2'!$I$151:$I$154</c:f>
              <c:numCache>
                <c:formatCode>General</c:formatCode>
                <c:ptCount val="4"/>
                <c:pt idx="0" formatCode="0.00">
                  <c:v>1.33</c:v>
                </c:pt>
                <c:pt idx="1">
                  <c:v>-17.5</c:v>
                </c:pt>
                <c:pt idx="2">
                  <c:v>19.100000000000001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35-B14D-A5EC-9CE04B585EF2}"/>
            </c:ext>
          </c:extLst>
        </c:ser>
        <c:ser>
          <c:idx val="2"/>
          <c:order val="2"/>
          <c:tx>
            <c:v>ECAT 20 mrad Best overall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'E2'!$G$145:$G$147</c:f>
              <c:numCache>
                <c:formatCode>General</c:formatCode>
                <c:ptCount val="3"/>
                <c:pt idx="0" formatCode="0.00">
                  <c:v>0.16</c:v>
                </c:pt>
                <c:pt idx="1">
                  <c:v>2.04</c:v>
                </c:pt>
                <c:pt idx="2">
                  <c:v>-1.75</c:v>
                </c:pt>
              </c:numCache>
            </c:numRef>
          </c:xVal>
          <c:yVal>
            <c:numRef>
              <c:f>'E2'!$AE$145:$AE$147</c:f>
              <c:numCache>
                <c:formatCode>0.00</c:formatCode>
                <c:ptCount val="3"/>
                <c:pt idx="0">
                  <c:v>-10.53</c:v>
                </c:pt>
                <c:pt idx="1">
                  <c:v>-26.44</c:v>
                </c:pt>
                <c:pt idx="2">
                  <c:v>7.53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835-B14D-A5EC-9CE04B585EF2}"/>
            </c:ext>
          </c:extLst>
        </c:ser>
        <c:ser>
          <c:idx val="3"/>
          <c:order val="3"/>
          <c:tx>
            <c:v>ECAT 1MM Best overall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'E2'!$G$151:$G$153</c:f>
              <c:numCache>
                <c:formatCode>General</c:formatCode>
                <c:ptCount val="3"/>
                <c:pt idx="0">
                  <c:v>0.02</c:v>
                </c:pt>
                <c:pt idx="1">
                  <c:v>1.91</c:v>
                </c:pt>
                <c:pt idx="2">
                  <c:v>-1.87</c:v>
                </c:pt>
              </c:numCache>
            </c:numRef>
          </c:xVal>
          <c:yVal>
            <c:numRef>
              <c:f>'E2'!$AE$151:$AE$153</c:f>
              <c:numCache>
                <c:formatCode>0.00</c:formatCode>
                <c:ptCount val="3"/>
                <c:pt idx="0">
                  <c:v>-10.77</c:v>
                </c:pt>
                <c:pt idx="1">
                  <c:v>-26.83</c:v>
                </c:pt>
                <c:pt idx="2">
                  <c:v>7.59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835-B14D-A5EC-9CE04B585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VD1836</a:t>
            </a:r>
            <a:r>
              <a:rPr lang="en-US" baseline="0"/>
              <a:t> </a:t>
            </a:r>
            <a:r>
              <a:rPr lang="en-US"/>
              <a:t>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'E2'!$G$163:$G$164</c:f>
              <c:numCache>
                <c:formatCode>0.00</c:formatCode>
                <c:ptCount val="2"/>
                <c:pt idx="0">
                  <c:v>-8.1</c:v>
                </c:pt>
                <c:pt idx="1">
                  <c:v>21.66</c:v>
                </c:pt>
              </c:numCache>
            </c:numRef>
          </c:xVal>
          <c:yVal>
            <c:numRef>
              <c:f>'E2'!$I$163:$I$164</c:f>
              <c:numCache>
                <c:formatCode>0.00</c:formatCode>
                <c:ptCount val="2"/>
                <c:pt idx="0">
                  <c:v>-11.71</c:v>
                </c:pt>
                <c:pt idx="1">
                  <c:v>-21.01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67-C342-A27D-B5EFF9A00799}"/>
            </c:ext>
          </c:extLst>
        </c:ser>
        <c:ser>
          <c:idx val="0"/>
          <c:order val="1"/>
          <c:tx>
            <c:v>ECAT 1MM Best Overall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'E2'!$G$163:$G$164</c:f>
              <c:numCache>
                <c:formatCode>0.00</c:formatCode>
                <c:ptCount val="2"/>
                <c:pt idx="0">
                  <c:v>-8.1</c:v>
                </c:pt>
                <c:pt idx="1">
                  <c:v>21.66</c:v>
                </c:pt>
              </c:numCache>
            </c:numRef>
          </c:xVal>
          <c:yVal>
            <c:numRef>
              <c:f>'E2'!$AE$163:$AE$164</c:f>
              <c:numCache>
                <c:formatCode>0.00</c:formatCode>
                <c:ptCount val="2"/>
                <c:pt idx="0">
                  <c:v>-16</c:v>
                </c:pt>
                <c:pt idx="1">
                  <c:v>-1.18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67-C342-A27D-B5EFF9A00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VD1879</a:t>
            </a:r>
            <a:r>
              <a:rPr lang="en-US" baseline="0"/>
              <a:t> </a:t>
            </a:r>
            <a:r>
              <a:rPr lang="en-US"/>
              <a:t>X [mm] vs 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mrad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'E2'!$G$145:$G$147</c:f>
              <c:numCache>
                <c:formatCode>General</c:formatCode>
                <c:ptCount val="3"/>
                <c:pt idx="0" formatCode="0.00">
                  <c:v>0.16</c:v>
                </c:pt>
                <c:pt idx="1">
                  <c:v>2.04</c:v>
                </c:pt>
                <c:pt idx="2">
                  <c:v>-1.75</c:v>
                </c:pt>
              </c:numCache>
            </c:numRef>
          </c:xVal>
          <c:yVal>
            <c:numRef>
              <c:f>'E2'!$J$145:$J$147</c:f>
              <c:numCache>
                <c:formatCode>General</c:formatCode>
                <c:ptCount val="3"/>
                <c:pt idx="0">
                  <c:v>4.17</c:v>
                </c:pt>
                <c:pt idx="1">
                  <c:v>-7.92</c:v>
                </c:pt>
                <c:pt idx="2">
                  <c:v>11.52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65-A04F-AF76-6C5F2DF2E188}"/>
            </c:ext>
          </c:extLst>
        </c:ser>
        <c:ser>
          <c:idx val="1"/>
          <c:order val="1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'E2'!$G$151:$G$153</c:f>
              <c:numCache>
                <c:formatCode>General</c:formatCode>
                <c:ptCount val="3"/>
                <c:pt idx="0">
                  <c:v>0.02</c:v>
                </c:pt>
                <c:pt idx="1">
                  <c:v>1.91</c:v>
                </c:pt>
                <c:pt idx="2">
                  <c:v>-1.87</c:v>
                </c:pt>
              </c:numCache>
            </c:numRef>
          </c:xVal>
          <c:yVal>
            <c:numRef>
              <c:f>'E2'!$J$151:$J$153</c:f>
              <c:numCache>
                <c:formatCode>General</c:formatCode>
                <c:ptCount val="3"/>
                <c:pt idx="0" formatCode="0.00">
                  <c:v>-3.21</c:v>
                </c:pt>
                <c:pt idx="1">
                  <c:v>-12.2</c:v>
                </c:pt>
                <c:pt idx="2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65-A04F-AF76-6C5F2DF2E188}"/>
            </c:ext>
          </c:extLst>
        </c:ser>
        <c:ser>
          <c:idx val="2"/>
          <c:order val="2"/>
          <c:tx>
            <c:v>ECAT 20mrad Best overall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'E2'!$G$145:$G$147</c:f>
              <c:numCache>
                <c:formatCode>General</c:formatCode>
                <c:ptCount val="3"/>
                <c:pt idx="0" formatCode="0.00">
                  <c:v>0.16</c:v>
                </c:pt>
                <c:pt idx="1">
                  <c:v>2.04</c:v>
                </c:pt>
                <c:pt idx="2">
                  <c:v>-1.75</c:v>
                </c:pt>
              </c:numCache>
            </c:numRef>
          </c:xVal>
          <c:yVal>
            <c:numRef>
              <c:f>'E2'!$AF$145:$AF$147</c:f>
              <c:numCache>
                <c:formatCode>0.00</c:formatCode>
                <c:ptCount val="3"/>
                <c:pt idx="0">
                  <c:v>26.49</c:v>
                </c:pt>
                <c:pt idx="1">
                  <c:v>36.54</c:v>
                </c:pt>
                <c:pt idx="2">
                  <c:v>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65-A04F-AF76-6C5F2DF2E188}"/>
            </c:ext>
          </c:extLst>
        </c:ser>
        <c:ser>
          <c:idx val="3"/>
          <c:order val="3"/>
          <c:tx>
            <c:v>ECAT 1MM Best overall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'E2'!$G$151:$G$153</c:f>
              <c:numCache>
                <c:formatCode>General</c:formatCode>
                <c:ptCount val="3"/>
                <c:pt idx="0">
                  <c:v>0.02</c:v>
                </c:pt>
                <c:pt idx="1">
                  <c:v>1.91</c:v>
                </c:pt>
                <c:pt idx="2">
                  <c:v>-1.87</c:v>
                </c:pt>
              </c:numCache>
            </c:numRef>
          </c:xVal>
          <c:yVal>
            <c:numRef>
              <c:f>'E2'!$AF$151:$AF$153</c:f>
              <c:numCache>
                <c:formatCode>0.00</c:formatCode>
                <c:ptCount val="3"/>
                <c:pt idx="0">
                  <c:v>29.19</c:v>
                </c:pt>
                <c:pt idx="1">
                  <c:v>39.72</c:v>
                </c:pt>
                <c:pt idx="2">
                  <c:v>10.67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65-A04F-AF76-6C5F2DF2E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VD1879</a:t>
            </a:r>
            <a:r>
              <a:rPr lang="en-US" baseline="0"/>
              <a:t> </a:t>
            </a:r>
            <a:r>
              <a:rPr lang="en-US"/>
              <a:t>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'E2'!$G$160:$G$163</c:f>
              <c:numCache>
                <c:formatCode>0.00</c:formatCode>
                <c:ptCount val="4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</c:numCache>
            </c:numRef>
          </c:xVal>
          <c:yVal>
            <c:numRef>
              <c:f>'E2'!$J$160:$J$163</c:f>
              <c:numCache>
                <c:formatCode>0.00</c:formatCode>
                <c:ptCount val="4"/>
                <c:pt idx="0" formatCode="General">
                  <c:v>-1.4</c:v>
                </c:pt>
                <c:pt idx="1">
                  <c:v>-2.6</c:v>
                </c:pt>
                <c:pt idx="3" formatCode="General">
                  <c:v>12.11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22-4641-BAAE-64F10EC86B9F}"/>
            </c:ext>
          </c:extLst>
        </c:ser>
        <c:ser>
          <c:idx val="0"/>
          <c:order val="1"/>
          <c:tx>
            <c:v>ECAT 1MM Best overall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'E2'!$G$160:$G$163</c:f>
              <c:numCache>
                <c:formatCode>0.00</c:formatCode>
                <c:ptCount val="4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</c:numCache>
            </c:numRef>
          </c:xVal>
          <c:yVal>
            <c:numRef>
              <c:f>'E2'!$AF$160:$AF$163</c:f>
              <c:numCache>
                <c:formatCode>0.00</c:formatCode>
                <c:ptCount val="4"/>
                <c:pt idx="0">
                  <c:v>28.63</c:v>
                </c:pt>
                <c:pt idx="1">
                  <c:v>2.8</c:v>
                </c:pt>
                <c:pt idx="3">
                  <c:v>47.38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22-4641-BAAE-64F10EC86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VD1836</a:t>
            </a:r>
            <a:r>
              <a:rPr lang="en-US" baseline="0"/>
              <a:t> </a:t>
            </a:r>
            <a:r>
              <a:rPr lang="en-US"/>
              <a:t>X [mm] vs 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mrad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'E2'!$G$145:$G$147</c:f>
              <c:numCache>
                <c:formatCode>General</c:formatCode>
                <c:ptCount val="3"/>
                <c:pt idx="0" formatCode="0.00">
                  <c:v>0.16</c:v>
                </c:pt>
                <c:pt idx="1">
                  <c:v>2.04</c:v>
                </c:pt>
                <c:pt idx="2">
                  <c:v>-1.75</c:v>
                </c:pt>
              </c:numCache>
            </c:numRef>
          </c:xVal>
          <c:yVal>
            <c:numRef>
              <c:f>'E2'!$I$145:$I$147</c:f>
              <c:numCache>
                <c:formatCode>0.00</c:formatCode>
                <c:ptCount val="3"/>
                <c:pt idx="0">
                  <c:v>-10.23</c:v>
                </c:pt>
                <c:pt idx="1">
                  <c:v>-24.9</c:v>
                </c:pt>
                <c:pt idx="2">
                  <c:v>10.44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1-7948-B095-34E57BF016C8}"/>
            </c:ext>
          </c:extLst>
        </c:ser>
        <c:ser>
          <c:idx val="1"/>
          <c:order val="1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'E2'!$G$151:$G$154</c:f>
              <c:numCache>
                <c:formatCode>General</c:formatCode>
                <c:ptCount val="4"/>
                <c:pt idx="0">
                  <c:v>0.02</c:v>
                </c:pt>
                <c:pt idx="1">
                  <c:v>1.91</c:v>
                </c:pt>
                <c:pt idx="2">
                  <c:v>-1.87</c:v>
                </c:pt>
                <c:pt idx="3">
                  <c:v>0.02</c:v>
                </c:pt>
              </c:numCache>
            </c:numRef>
          </c:xVal>
          <c:yVal>
            <c:numRef>
              <c:f>'E2'!$I$151:$I$154</c:f>
              <c:numCache>
                <c:formatCode>General</c:formatCode>
                <c:ptCount val="4"/>
                <c:pt idx="0" formatCode="0.00">
                  <c:v>1.33</c:v>
                </c:pt>
                <c:pt idx="1">
                  <c:v>-17.5</c:v>
                </c:pt>
                <c:pt idx="2">
                  <c:v>19.100000000000001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E1-7948-B095-34E57BF016C8}"/>
            </c:ext>
          </c:extLst>
        </c:ser>
        <c:ser>
          <c:idx val="2"/>
          <c:order val="2"/>
          <c:tx>
            <c:v>ECAT 20 mrad Best overall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'E2'!$G$145:$G$147</c:f>
              <c:numCache>
                <c:formatCode>General</c:formatCode>
                <c:ptCount val="3"/>
                <c:pt idx="0" formatCode="0.00">
                  <c:v>0.16</c:v>
                </c:pt>
                <c:pt idx="1">
                  <c:v>2.04</c:v>
                </c:pt>
                <c:pt idx="2">
                  <c:v>-1.75</c:v>
                </c:pt>
              </c:numCache>
            </c:numRef>
          </c:xVal>
          <c:yVal>
            <c:numRef>
              <c:f>'E2'!$AE$145:$AE$147</c:f>
              <c:numCache>
                <c:formatCode>0.00</c:formatCode>
                <c:ptCount val="3"/>
                <c:pt idx="0">
                  <c:v>-10.53</c:v>
                </c:pt>
                <c:pt idx="1">
                  <c:v>-26.44</c:v>
                </c:pt>
                <c:pt idx="2">
                  <c:v>7.53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E1-7948-B095-34E57BF016C8}"/>
            </c:ext>
          </c:extLst>
        </c:ser>
        <c:ser>
          <c:idx val="3"/>
          <c:order val="3"/>
          <c:tx>
            <c:v>ECAT 1MM Best overall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'E2'!$G$151:$G$153</c:f>
              <c:numCache>
                <c:formatCode>General</c:formatCode>
                <c:ptCount val="3"/>
                <c:pt idx="0">
                  <c:v>0.02</c:v>
                </c:pt>
                <c:pt idx="1">
                  <c:v>1.91</c:v>
                </c:pt>
                <c:pt idx="2">
                  <c:v>-1.87</c:v>
                </c:pt>
              </c:numCache>
            </c:numRef>
          </c:xVal>
          <c:yVal>
            <c:numRef>
              <c:f>'E2'!$AE$151:$AE$153</c:f>
              <c:numCache>
                <c:formatCode>0.00</c:formatCode>
                <c:ptCount val="3"/>
                <c:pt idx="0">
                  <c:v>-10.77</c:v>
                </c:pt>
                <c:pt idx="1">
                  <c:v>-26.83</c:v>
                </c:pt>
                <c:pt idx="2">
                  <c:v>7.59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E1-7948-B095-34E57BF01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VD1836</a:t>
            </a:r>
            <a:r>
              <a:rPr lang="en-US" baseline="0"/>
              <a:t> </a:t>
            </a:r>
            <a:r>
              <a:rPr lang="en-US"/>
              <a:t>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'E2'!$G$163:$G$164</c:f>
              <c:numCache>
                <c:formatCode>0.00</c:formatCode>
                <c:ptCount val="2"/>
                <c:pt idx="0">
                  <c:v>-8.1</c:v>
                </c:pt>
                <c:pt idx="1">
                  <c:v>21.66</c:v>
                </c:pt>
              </c:numCache>
            </c:numRef>
          </c:xVal>
          <c:yVal>
            <c:numRef>
              <c:f>'E2'!$I$163:$I$164</c:f>
              <c:numCache>
                <c:formatCode>0.00</c:formatCode>
                <c:ptCount val="2"/>
                <c:pt idx="0">
                  <c:v>-11.71</c:v>
                </c:pt>
                <c:pt idx="1">
                  <c:v>-21.01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3D-AF47-A15D-2363D485F189}"/>
            </c:ext>
          </c:extLst>
        </c:ser>
        <c:ser>
          <c:idx val="0"/>
          <c:order val="1"/>
          <c:tx>
            <c:v>ECAT 1MM Best Overall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'E2'!$G$163:$G$164</c:f>
              <c:numCache>
                <c:formatCode>0.00</c:formatCode>
                <c:ptCount val="2"/>
                <c:pt idx="0">
                  <c:v>-8.1</c:v>
                </c:pt>
                <c:pt idx="1">
                  <c:v>21.66</c:v>
                </c:pt>
              </c:numCache>
            </c:numRef>
          </c:xVal>
          <c:yVal>
            <c:numRef>
              <c:f>'E2'!$AE$163:$AE$164</c:f>
              <c:numCache>
                <c:formatCode>0.00</c:formatCode>
                <c:ptCount val="2"/>
                <c:pt idx="0">
                  <c:v>-16</c:v>
                </c:pt>
                <c:pt idx="1">
                  <c:v>-1.18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3D-AF47-A15D-2363D485F189}"/>
            </c:ext>
          </c:extLst>
        </c:ser>
        <c:ser>
          <c:idx val="2"/>
          <c:order val="2"/>
          <c:tx>
            <c:v>Q12+5%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'E2'!$G$163:$G$164</c:f>
              <c:numCache>
                <c:formatCode>0.00</c:formatCode>
                <c:ptCount val="2"/>
                <c:pt idx="0">
                  <c:v>-8.1</c:v>
                </c:pt>
                <c:pt idx="1">
                  <c:v>21.66</c:v>
                </c:pt>
              </c:numCache>
            </c:numRef>
          </c:xVal>
          <c:yVal>
            <c:numRef>
              <c:f>'E2'!$AJ$163:$AJ$164</c:f>
              <c:numCache>
                <c:formatCode>General</c:formatCode>
                <c:ptCount val="2"/>
                <c:pt idx="0">
                  <c:v>-15.84</c:v>
                </c:pt>
                <c:pt idx="1">
                  <c:v>-1.29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3D-AF47-A15D-2363D485F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VD1879</a:t>
            </a:r>
            <a:r>
              <a:rPr lang="en-US" baseline="0"/>
              <a:t> </a:t>
            </a:r>
            <a:r>
              <a:rPr lang="en-US"/>
              <a:t>X [mm] vs 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'E2'!$G$151:$G$153</c:f>
              <c:numCache>
                <c:formatCode>General</c:formatCode>
                <c:ptCount val="3"/>
                <c:pt idx="0">
                  <c:v>0.02</c:v>
                </c:pt>
                <c:pt idx="1">
                  <c:v>1.91</c:v>
                </c:pt>
                <c:pt idx="2">
                  <c:v>-1.87</c:v>
                </c:pt>
              </c:numCache>
            </c:numRef>
          </c:xVal>
          <c:yVal>
            <c:numRef>
              <c:f>'E2'!$J$151:$J$153</c:f>
              <c:numCache>
                <c:formatCode>General</c:formatCode>
                <c:ptCount val="3"/>
                <c:pt idx="0" formatCode="0.00">
                  <c:v>-3.21</c:v>
                </c:pt>
                <c:pt idx="1">
                  <c:v>-12.2</c:v>
                </c:pt>
                <c:pt idx="2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7C-F44C-B6E2-FBDE4EF7649B}"/>
            </c:ext>
          </c:extLst>
        </c:ser>
        <c:ser>
          <c:idx val="3"/>
          <c:order val="1"/>
          <c:tx>
            <c:v>ECAT FP2 + FP3 adapted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'E2'!$G$151:$G$153</c:f>
              <c:numCache>
                <c:formatCode>General</c:formatCode>
                <c:ptCount val="3"/>
                <c:pt idx="0">
                  <c:v>0.02</c:v>
                </c:pt>
                <c:pt idx="1">
                  <c:v>1.91</c:v>
                </c:pt>
                <c:pt idx="2">
                  <c:v>-1.87</c:v>
                </c:pt>
              </c:numCache>
            </c:numRef>
          </c:xVal>
          <c:yVal>
            <c:numRef>
              <c:f>'E2'!$BI$151:$BI$153</c:f>
              <c:numCache>
                <c:formatCode>0.00</c:formatCode>
                <c:ptCount val="3"/>
                <c:pt idx="0">
                  <c:v>28.88</c:v>
                </c:pt>
                <c:pt idx="1">
                  <c:v>39.75</c:v>
                </c:pt>
                <c:pt idx="2">
                  <c:v>10.8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7C-F44C-B6E2-FBDE4EF7649B}"/>
            </c:ext>
          </c:extLst>
        </c:ser>
        <c:ser>
          <c:idx val="0"/>
          <c:order val="2"/>
          <c:tx>
            <c:v>ECAT FP2 + FP3 adapted + Q14+2%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8490858591306225E-2"/>
                  <c:y val="-0.186333661417322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'E2'!$G$151:$G$153</c:f>
              <c:numCache>
                <c:formatCode>General</c:formatCode>
                <c:ptCount val="3"/>
                <c:pt idx="0">
                  <c:v>0.02</c:v>
                </c:pt>
                <c:pt idx="1">
                  <c:v>1.91</c:v>
                </c:pt>
                <c:pt idx="2">
                  <c:v>-1.87</c:v>
                </c:pt>
              </c:numCache>
            </c:numRef>
          </c:xVal>
          <c:yVal>
            <c:numRef>
              <c:f>'E2'!$BJ$151:$BJ$153</c:f>
              <c:numCache>
                <c:formatCode>0.00</c:formatCode>
                <c:ptCount val="3"/>
                <c:pt idx="0">
                  <c:v>10.5</c:v>
                </c:pt>
                <c:pt idx="1">
                  <c:v>-11.35</c:v>
                </c:pt>
                <c:pt idx="2">
                  <c:v>29.6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C7C-F44C-B6E2-FBDE4EF76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VD1879</a:t>
            </a:r>
            <a:r>
              <a:rPr lang="en-US" baseline="0"/>
              <a:t> </a:t>
            </a:r>
            <a:r>
              <a:rPr lang="en-US"/>
              <a:t>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6778246683205695"/>
                  <c:y val="-0.105650836614173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'E2'!$G$160:$G$163</c:f>
              <c:numCache>
                <c:formatCode>0.00</c:formatCode>
                <c:ptCount val="4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</c:numCache>
            </c:numRef>
          </c:xVal>
          <c:yVal>
            <c:numRef>
              <c:f>'E2'!$J$160:$J$163</c:f>
              <c:numCache>
                <c:formatCode>0.00</c:formatCode>
                <c:ptCount val="4"/>
                <c:pt idx="0" formatCode="General">
                  <c:v>-1.4</c:v>
                </c:pt>
                <c:pt idx="1">
                  <c:v>-2.6</c:v>
                </c:pt>
                <c:pt idx="3" formatCode="General">
                  <c:v>12.11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F0-F74E-82DF-846D50A1DDC1}"/>
            </c:ext>
          </c:extLst>
        </c:ser>
        <c:ser>
          <c:idx val="0"/>
          <c:order val="1"/>
          <c:tx>
            <c:v>ECAT FP2 + FP3 adapted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'E2'!$G$160:$G$163</c:f>
              <c:numCache>
                <c:formatCode>0.00</c:formatCode>
                <c:ptCount val="4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</c:numCache>
            </c:numRef>
          </c:xVal>
          <c:yVal>
            <c:numRef>
              <c:f>'E2'!$BI$160:$BI$163</c:f>
              <c:numCache>
                <c:formatCode>0.00</c:formatCode>
                <c:ptCount val="4"/>
                <c:pt idx="0">
                  <c:v>28.76</c:v>
                </c:pt>
                <c:pt idx="1">
                  <c:v>3.94</c:v>
                </c:pt>
                <c:pt idx="3">
                  <c:v>47.29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F0-F74E-82DF-846D50A1DDC1}"/>
            </c:ext>
          </c:extLst>
        </c:ser>
        <c:ser>
          <c:idx val="2"/>
          <c:order val="2"/>
          <c:tx>
            <c:v>ECAT FP2 + FP3 adapted + Q14+2%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045369970876928E-2"/>
                  <c:y val="-0.119696358267716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'E2'!$G$160:$G$163</c:f>
              <c:numCache>
                <c:formatCode>0.00</c:formatCode>
                <c:ptCount val="4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</c:numCache>
            </c:numRef>
          </c:xVal>
          <c:yVal>
            <c:numRef>
              <c:f>'E2'!$BJ$160:$BJ$163</c:f>
              <c:numCache>
                <c:formatCode>0.00</c:formatCode>
                <c:ptCount val="4"/>
                <c:pt idx="0">
                  <c:v>10.37</c:v>
                </c:pt>
                <c:pt idx="1">
                  <c:v>-6.32</c:v>
                </c:pt>
                <c:pt idx="3">
                  <c:v>20.94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F0-F74E-82DF-846D50A1D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mrad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'E2'!$G$71:$G$74</c:f>
              <c:numCache>
                <c:formatCode>0.00</c:formatCode>
                <c:ptCount val="4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</c:numCache>
            </c:numRef>
          </c:xVal>
          <c:yVal>
            <c:numRef>
              <c:f>'E2'!$K$71:$K$74</c:f>
              <c:numCache>
                <c:formatCode>0.00</c:formatCode>
                <c:ptCount val="4"/>
                <c:pt idx="0" formatCode="General">
                  <c:v>-0.72</c:v>
                </c:pt>
                <c:pt idx="1">
                  <c:v>7</c:v>
                </c:pt>
                <c:pt idx="2">
                  <c:v>0.74</c:v>
                </c:pt>
                <c:pt idx="3">
                  <c:v>8.74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D7-C24B-A087-361AA10BC98A}"/>
            </c:ext>
          </c:extLst>
        </c:ser>
        <c:ser>
          <c:idx val="1"/>
          <c:order val="1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'E2'!$G$78:$G$80</c:f>
              <c:numCache>
                <c:formatCode>General</c:formatCode>
                <c:ptCount val="3"/>
                <c:pt idx="0">
                  <c:v>1.91</c:v>
                </c:pt>
                <c:pt idx="1">
                  <c:v>-1.87</c:v>
                </c:pt>
                <c:pt idx="2">
                  <c:v>0.02</c:v>
                </c:pt>
              </c:numCache>
            </c:numRef>
          </c:xVal>
          <c:yVal>
            <c:numRef>
              <c:f>'E2'!$K$78:$K$80</c:f>
              <c:numCache>
                <c:formatCode>General</c:formatCode>
                <c:ptCount val="3"/>
                <c:pt idx="0">
                  <c:v>-3.86</c:v>
                </c:pt>
                <c:pt idx="1">
                  <c:v>4.4000000000000004</c:v>
                </c:pt>
                <c:pt idx="2" formatCode="0.00">
                  <c:v>3.38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D7-C24B-A087-361AA10BC98A}"/>
            </c:ext>
          </c:extLst>
        </c:ser>
        <c:ser>
          <c:idx val="2"/>
          <c:order val="2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'E2'!$CT$71:$CT$80</c:f>
              <c:numCache>
                <c:formatCode>General</c:formatCode>
                <c:ptCount val="10"/>
                <c:pt idx="0">
                  <c:v>2.38</c:v>
                </c:pt>
                <c:pt idx="1">
                  <c:v>2.38</c:v>
                </c:pt>
                <c:pt idx="2">
                  <c:v>-1.05</c:v>
                </c:pt>
                <c:pt idx="3">
                  <c:v>4.58</c:v>
                </c:pt>
                <c:pt idx="5">
                  <c:v>0.41</c:v>
                </c:pt>
                <c:pt idx="7">
                  <c:v>-0.25</c:v>
                </c:pt>
                <c:pt idx="8">
                  <c:v>5.18</c:v>
                </c:pt>
                <c:pt idx="9">
                  <c:v>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D7-C24B-A087-361AA10BC98A}"/>
            </c:ext>
          </c:extLst>
        </c:ser>
        <c:ser>
          <c:idx val="3"/>
          <c:order val="3"/>
          <c:tx>
            <c:v>Nominal + FP2 opt.+Q9X+0.834mm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'E2'!$CU$71:$CU$80</c:f>
              <c:numCache>
                <c:formatCode>General</c:formatCode>
                <c:ptCount val="10"/>
                <c:pt idx="0">
                  <c:v>6.67</c:v>
                </c:pt>
                <c:pt idx="1">
                  <c:v>6.67</c:v>
                </c:pt>
                <c:pt idx="2">
                  <c:v>3.31</c:v>
                </c:pt>
                <c:pt idx="3">
                  <c:v>8.76</c:v>
                </c:pt>
                <c:pt idx="5">
                  <c:v>4.6500000000000004</c:v>
                </c:pt>
                <c:pt idx="7">
                  <c:v>4.0999999999999996</c:v>
                </c:pt>
                <c:pt idx="8">
                  <c:v>9.36</c:v>
                </c:pt>
                <c:pt idx="9">
                  <c:v>7.07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D7-C24B-A087-361AA10BC98A}"/>
            </c:ext>
          </c:extLst>
        </c:ser>
        <c:ser>
          <c:idx val="4"/>
          <c:order val="4"/>
          <c:tx>
            <c:v>Nominal + FP2 opt.+Q9X-0.834mm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'E2'!$G$71:$G$80</c:f>
              <c:numCache>
                <c:formatCode>0.00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 formatCode="General">
                  <c:v>2.02</c:v>
                </c:pt>
                <c:pt idx="3" formatCode="General">
                  <c:v>-1.74</c:v>
                </c:pt>
                <c:pt idx="5" formatCode="General">
                  <c:v>0.7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'E2'!$CV$71:$CV$80</c:f>
              <c:numCache>
                <c:formatCode>General</c:formatCode>
                <c:ptCount val="10"/>
                <c:pt idx="0">
                  <c:v>-1.9</c:v>
                </c:pt>
                <c:pt idx="1">
                  <c:v>-1.9</c:v>
                </c:pt>
                <c:pt idx="2">
                  <c:v>-5.42</c:v>
                </c:pt>
                <c:pt idx="3">
                  <c:v>0.41</c:v>
                </c:pt>
                <c:pt idx="5">
                  <c:v>-3.86</c:v>
                </c:pt>
                <c:pt idx="7">
                  <c:v>-4.6100000000000003</c:v>
                </c:pt>
                <c:pt idx="8">
                  <c:v>1.01</c:v>
                </c:pt>
                <c:pt idx="9">
                  <c:v>-1.52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D7-C24B-A087-361AA10BC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990454104195879"/>
                  <c:y val="-3.43416447944007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'E2'!$K$85:$K$87</c:f>
              <c:numCache>
                <c:formatCode>0.00</c:formatCode>
                <c:ptCount val="3"/>
                <c:pt idx="0">
                  <c:v>3.38</c:v>
                </c:pt>
                <c:pt idx="1">
                  <c:v>7.32</c:v>
                </c:pt>
                <c:pt idx="2">
                  <c:v>8.08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0A-A841-AF22-643520B76D72}"/>
            </c:ext>
          </c:extLst>
        </c:ser>
        <c:ser>
          <c:idx val="1"/>
          <c:order val="1"/>
          <c:tx>
            <c:v>Nominal + FP2 opt.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3035675763132347E-2"/>
                  <c:y val="-0.285735637212015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'E2'!$CT$85:$CT$87</c:f>
              <c:numCache>
                <c:formatCode>0.00</c:formatCode>
                <c:ptCount val="3"/>
                <c:pt idx="0">
                  <c:v>2.78</c:v>
                </c:pt>
                <c:pt idx="1">
                  <c:v>14.79</c:v>
                </c:pt>
                <c:pt idx="2">
                  <c:v>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0A-A841-AF22-643520B76D72}"/>
            </c:ext>
          </c:extLst>
        </c:ser>
        <c:ser>
          <c:idx val="2"/>
          <c:order val="2"/>
          <c:tx>
            <c:v>Nominal + FP2 opt.+Q9X+0.834mm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'E2'!$CU$85:$CU$87</c:f>
              <c:numCache>
                <c:formatCode>General</c:formatCode>
                <c:ptCount val="3"/>
                <c:pt idx="0">
                  <c:v>7.07</c:v>
                </c:pt>
                <c:pt idx="1">
                  <c:v>18.84</c:v>
                </c:pt>
                <c:pt idx="2">
                  <c:v>13.42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0A-A841-AF22-643520B76D72}"/>
            </c:ext>
          </c:extLst>
        </c:ser>
        <c:ser>
          <c:idx val="3"/>
          <c:order val="3"/>
          <c:tx>
            <c:v>Nominal + FP2 opt.+Q9X-0.834mm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'E2'!$G$85:$G$87</c:f>
              <c:numCache>
                <c:formatCode>General</c:formatCode>
                <c:ptCount val="3"/>
                <c:pt idx="0" formatCode="0.00">
                  <c:v>0.33</c:v>
                </c:pt>
                <c:pt idx="1">
                  <c:v>-16.36</c:v>
                </c:pt>
                <c:pt idx="2">
                  <c:v>-8.18</c:v>
                </c:pt>
              </c:numCache>
            </c:numRef>
          </c:xVal>
          <c:yVal>
            <c:numRef>
              <c:f>'E2'!$CV$85:$CV$87</c:f>
              <c:numCache>
                <c:formatCode>General</c:formatCode>
                <c:ptCount val="3"/>
                <c:pt idx="0">
                  <c:v>-1.52</c:v>
                </c:pt>
                <c:pt idx="1">
                  <c:v>10.75</c:v>
                </c:pt>
                <c:pt idx="2">
                  <c:v>5.08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F0A-A841-AF22-643520B76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FP2 slits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'E3'!$B$4:$B$53</c:f>
              <c:numCache>
                <c:formatCode>0.00%</c:formatCode>
                <c:ptCount val="50"/>
                <c:pt idx="0">
                  <c:v>-0.05</c:v>
                </c:pt>
                <c:pt idx="1">
                  <c:v>-4.7960000000000003E-2</c:v>
                </c:pt>
                <c:pt idx="2">
                  <c:v>-4.5920000000000002E-2</c:v>
                </c:pt>
                <c:pt idx="3">
                  <c:v>-4.3880000000000002E-2</c:v>
                </c:pt>
                <c:pt idx="4">
                  <c:v>-4.1840000000000002E-2</c:v>
                </c:pt>
                <c:pt idx="5">
                  <c:v>-3.9800000000000002E-2</c:v>
                </c:pt>
                <c:pt idx="6">
                  <c:v>-3.7760000000000002E-2</c:v>
                </c:pt>
                <c:pt idx="7">
                  <c:v>-3.5709999999999999E-2</c:v>
                </c:pt>
                <c:pt idx="8">
                  <c:v>-3.3669999999999999E-2</c:v>
                </c:pt>
                <c:pt idx="9">
                  <c:v>-3.1629999999999998E-2</c:v>
                </c:pt>
                <c:pt idx="10">
                  <c:v>-2.9590000000000002E-2</c:v>
                </c:pt>
                <c:pt idx="11">
                  <c:v>-2.7550000000000002E-2</c:v>
                </c:pt>
                <c:pt idx="12">
                  <c:v>-2.5510000000000001E-2</c:v>
                </c:pt>
                <c:pt idx="13">
                  <c:v>-2.3470000000000001E-2</c:v>
                </c:pt>
                <c:pt idx="14">
                  <c:v>-2.1430000000000001E-2</c:v>
                </c:pt>
                <c:pt idx="15">
                  <c:v>-1.9390000000000001E-2</c:v>
                </c:pt>
                <c:pt idx="16">
                  <c:v>-1.7350000000000001E-2</c:v>
                </c:pt>
                <c:pt idx="17">
                  <c:v>-1.5310000000000001E-2</c:v>
                </c:pt>
                <c:pt idx="18">
                  <c:v>-1.3270000000000001E-2</c:v>
                </c:pt>
                <c:pt idx="19">
                  <c:v>-1.1220000000000001E-2</c:v>
                </c:pt>
                <c:pt idx="20">
                  <c:v>-9.1800000000000007E-3</c:v>
                </c:pt>
                <c:pt idx="21">
                  <c:v>-7.1399999999999996E-3</c:v>
                </c:pt>
                <c:pt idx="22">
                  <c:v>-5.1000000000000004E-3</c:v>
                </c:pt>
                <c:pt idx="23">
                  <c:v>-3.0599999999999998E-3</c:v>
                </c:pt>
                <c:pt idx="24">
                  <c:v>-1.0200000000000001E-3</c:v>
                </c:pt>
                <c:pt idx="25">
                  <c:v>1.0200000000000001E-3</c:v>
                </c:pt>
                <c:pt idx="26">
                  <c:v>3.0599999999999998E-3</c:v>
                </c:pt>
                <c:pt idx="27">
                  <c:v>5.1000000000000004E-3</c:v>
                </c:pt>
                <c:pt idx="28">
                  <c:v>7.1399999999999996E-3</c:v>
                </c:pt>
                <c:pt idx="29">
                  <c:v>9.1800000000000007E-3</c:v>
                </c:pt>
                <c:pt idx="30">
                  <c:v>1.1220000000000001E-2</c:v>
                </c:pt>
                <c:pt idx="31">
                  <c:v>1.3270000000000001E-2</c:v>
                </c:pt>
                <c:pt idx="32">
                  <c:v>1.5310000000000001E-2</c:v>
                </c:pt>
                <c:pt idx="33">
                  <c:v>1.7350000000000001E-2</c:v>
                </c:pt>
                <c:pt idx="34">
                  <c:v>1.9390000000000001E-2</c:v>
                </c:pt>
                <c:pt idx="35">
                  <c:v>2.1430000000000001E-2</c:v>
                </c:pt>
                <c:pt idx="36">
                  <c:v>2.3470000000000001E-2</c:v>
                </c:pt>
                <c:pt idx="37">
                  <c:v>2.5510000000000001E-2</c:v>
                </c:pt>
                <c:pt idx="38">
                  <c:v>2.7550000000000002E-2</c:v>
                </c:pt>
                <c:pt idx="39">
                  <c:v>2.9590000000000002E-2</c:v>
                </c:pt>
                <c:pt idx="40">
                  <c:v>3.1629999999999998E-2</c:v>
                </c:pt>
                <c:pt idx="41">
                  <c:v>3.3669999999999999E-2</c:v>
                </c:pt>
                <c:pt idx="42">
                  <c:v>3.5709999999999999E-2</c:v>
                </c:pt>
                <c:pt idx="43">
                  <c:v>3.7760000000000002E-2</c:v>
                </c:pt>
                <c:pt idx="44">
                  <c:v>3.9800000000000002E-2</c:v>
                </c:pt>
                <c:pt idx="45">
                  <c:v>4.1840000000000002E-2</c:v>
                </c:pt>
                <c:pt idx="46">
                  <c:v>4.3880000000000002E-2</c:v>
                </c:pt>
                <c:pt idx="47">
                  <c:v>4.5920000000000002E-2</c:v>
                </c:pt>
                <c:pt idx="48">
                  <c:v>4.7960000000000003E-2</c:v>
                </c:pt>
                <c:pt idx="49">
                  <c:v>0.05</c:v>
                </c:pt>
              </c:numCache>
            </c:numRef>
          </c:xVal>
          <c:yVal>
            <c:numRef>
              <c:f>'E3'!$D$4:$D$53</c:f>
              <c:numCache>
                <c:formatCode>General</c:formatCode>
                <c:ptCount val="50"/>
                <c:pt idx="0">
                  <c:v>4.24</c:v>
                </c:pt>
                <c:pt idx="1">
                  <c:v>4.08</c:v>
                </c:pt>
                <c:pt idx="2">
                  <c:v>3.91</c:v>
                </c:pt>
                <c:pt idx="3">
                  <c:v>3.75</c:v>
                </c:pt>
                <c:pt idx="4">
                  <c:v>3.59</c:v>
                </c:pt>
                <c:pt idx="5">
                  <c:v>3.43</c:v>
                </c:pt>
                <c:pt idx="6">
                  <c:v>3.27</c:v>
                </c:pt>
                <c:pt idx="7">
                  <c:v>3.11</c:v>
                </c:pt>
                <c:pt idx="8">
                  <c:v>2.95</c:v>
                </c:pt>
                <c:pt idx="9">
                  <c:v>2.79</c:v>
                </c:pt>
                <c:pt idx="10">
                  <c:v>2.63</c:v>
                </c:pt>
                <c:pt idx="11">
                  <c:v>2.48</c:v>
                </c:pt>
                <c:pt idx="12">
                  <c:v>2.3199999999999998</c:v>
                </c:pt>
                <c:pt idx="13">
                  <c:v>2.16</c:v>
                </c:pt>
                <c:pt idx="14">
                  <c:v>2.0099999999999998</c:v>
                </c:pt>
                <c:pt idx="15">
                  <c:v>1.85</c:v>
                </c:pt>
                <c:pt idx="16">
                  <c:v>1.7</c:v>
                </c:pt>
                <c:pt idx="17">
                  <c:v>1.55</c:v>
                </c:pt>
                <c:pt idx="18">
                  <c:v>1.41</c:v>
                </c:pt>
                <c:pt idx="19">
                  <c:v>1.27</c:v>
                </c:pt>
                <c:pt idx="20">
                  <c:v>1.1299999999999999</c:v>
                </c:pt>
                <c:pt idx="21">
                  <c:v>1.01</c:v>
                </c:pt>
                <c:pt idx="22">
                  <c:v>0.9</c:v>
                </c:pt>
                <c:pt idx="23">
                  <c:v>0.8</c:v>
                </c:pt>
                <c:pt idx="24">
                  <c:v>0.73</c:v>
                </c:pt>
                <c:pt idx="25">
                  <c:v>0.69</c:v>
                </c:pt>
                <c:pt idx="26">
                  <c:v>0.69</c:v>
                </c:pt>
                <c:pt idx="27">
                  <c:v>0.73</c:v>
                </c:pt>
                <c:pt idx="28">
                  <c:v>0.8</c:v>
                </c:pt>
                <c:pt idx="29">
                  <c:v>0.9</c:v>
                </c:pt>
                <c:pt idx="30">
                  <c:v>1.01</c:v>
                </c:pt>
                <c:pt idx="31">
                  <c:v>1.1399999999999999</c:v>
                </c:pt>
                <c:pt idx="32">
                  <c:v>1.27</c:v>
                </c:pt>
                <c:pt idx="33">
                  <c:v>1.42</c:v>
                </c:pt>
                <c:pt idx="34">
                  <c:v>1.56</c:v>
                </c:pt>
                <c:pt idx="35">
                  <c:v>1.71</c:v>
                </c:pt>
                <c:pt idx="36">
                  <c:v>1.86</c:v>
                </c:pt>
                <c:pt idx="37">
                  <c:v>2.0099999999999998</c:v>
                </c:pt>
                <c:pt idx="38">
                  <c:v>2.17</c:v>
                </c:pt>
                <c:pt idx="39">
                  <c:v>2.33</c:v>
                </c:pt>
                <c:pt idx="40">
                  <c:v>2.48</c:v>
                </c:pt>
                <c:pt idx="41">
                  <c:v>2.64</c:v>
                </c:pt>
                <c:pt idx="42">
                  <c:v>2.8</c:v>
                </c:pt>
                <c:pt idx="43">
                  <c:v>2.96</c:v>
                </c:pt>
                <c:pt idx="44">
                  <c:v>3.12</c:v>
                </c:pt>
                <c:pt idx="45">
                  <c:v>3.28</c:v>
                </c:pt>
                <c:pt idx="46">
                  <c:v>3.44</c:v>
                </c:pt>
                <c:pt idx="47">
                  <c:v>3.6</c:v>
                </c:pt>
                <c:pt idx="48">
                  <c:v>3.77</c:v>
                </c:pt>
                <c:pt idx="49">
                  <c:v>3.93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C-C04F-8DE2-D560816F4582}"/>
            </c:ext>
          </c:extLst>
        </c:ser>
        <c:ser>
          <c:idx val="1"/>
          <c:order val="1"/>
          <c:tx>
            <c:v>VD1638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'E3'!$B$4:$B$53</c:f>
              <c:numCache>
                <c:formatCode>0.00%</c:formatCode>
                <c:ptCount val="50"/>
                <c:pt idx="0">
                  <c:v>-0.05</c:v>
                </c:pt>
                <c:pt idx="1">
                  <c:v>-4.7960000000000003E-2</c:v>
                </c:pt>
                <c:pt idx="2">
                  <c:v>-4.5920000000000002E-2</c:v>
                </c:pt>
                <c:pt idx="3">
                  <c:v>-4.3880000000000002E-2</c:v>
                </c:pt>
                <c:pt idx="4">
                  <c:v>-4.1840000000000002E-2</c:v>
                </c:pt>
                <c:pt idx="5">
                  <c:v>-3.9800000000000002E-2</c:v>
                </c:pt>
                <c:pt idx="6">
                  <c:v>-3.7760000000000002E-2</c:v>
                </c:pt>
                <c:pt idx="7">
                  <c:v>-3.5709999999999999E-2</c:v>
                </c:pt>
                <c:pt idx="8">
                  <c:v>-3.3669999999999999E-2</c:v>
                </c:pt>
                <c:pt idx="9">
                  <c:v>-3.1629999999999998E-2</c:v>
                </c:pt>
                <c:pt idx="10">
                  <c:v>-2.9590000000000002E-2</c:v>
                </c:pt>
                <c:pt idx="11">
                  <c:v>-2.7550000000000002E-2</c:v>
                </c:pt>
                <c:pt idx="12">
                  <c:v>-2.5510000000000001E-2</c:v>
                </c:pt>
                <c:pt idx="13">
                  <c:v>-2.3470000000000001E-2</c:v>
                </c:pt>
                <c:pt idx="14">
                  <c:v>-2.1430000000000001E-2</c:v>
                </c:pt>
                <c:pt idx="15">
                  <c:v>-1.9390000000000001E-2</c:v>
                </c:pt>
                <c:pt idx="16">
                  <c:v>-1.7350000000000001E-2</c:v>
                </c:pt>
                <c:pt idx="17">
                  <c:v>-1.5310000000000001E-2</c:v>
                </c:pt>
                <c:pt idx="18">
                  <c:v>-1.3270000000000001E-2</c:v>
                </c:pt>
                <c:pt idx="19">
                  <c:v>-1.1220000000000001E-2</c:v>
                </c:pt>
                <c:pt idx="20">
                  <c:v>-9.1800000000000007E-3</c:v>
                </c:pt>
                <c:pt idx="21">
                  <c:v>-7.1399999999999996E-3</c:v>
                </c:pt>
                <c:pt idx="22">
                  <c:v>-5.1000000000000004E-3</c:v>
                </c:pt>
                <c:pt idx="23">
                  <c:v>-3.0599999999999998E-3</c:v>
                </c:pt>
                <c:pt idx="24">
                  <c:v>-1.0200000000000001E-3</c:v>
                </c:pt>
                <c:pt idx="25">
                  <c:v>1.0200000000000001E-3</c:v>
                </c:pt>
                <c:pt idx="26">
                  <c:v>3.0599999999999998E-3</c:v>
                </c:pt>
                <c:pt idx="27">
                  <c:v>5.1000000000000004E-3</c:v>
                </c:pt>
                <c:pt idx="28">
                  <c:v>7.1399999999999996E-3</c:v>
                </c:pt>
                <c:pt idx="29">
                  <c:v>9.1800000000000007E-3</c:v>
                </c:pt>
                <c:pt idx="30">
                  <c:v>1.1220000000000001E-2</c:v>
                </c:pt>
                <c:pt idx="31">
                  <c:v>1.3270000000000001E-2</c:v>
                </c:pt>
                <c:pt idx="32">
                  <c:v>1.5310000000000001E-2</c:v>
                </c:pt>
                <c:pt idx="33">
                  <c:v>1.7350000000000001E-2</c:v>
                </c:pt>
                <c:pt idx="34">
                  <c:v>1.9390000000000001E-2</c:v>
                </c:pt>
                <c:pt idx="35">
                  <c:v>2.1430000000000001E-2</c:v>
                </c:pt>
                <c:pt idx="36">
                  <c:v>2.3470000000000001E-2</c:v>
                </c:pt>
                <c:pt idx="37">
                  <c:v>2.5510000000000001E-2</c:v>
                </c:pt>
                <c:pt idx="38">
                  <c:v>2.7550000000000002E-2</c:v>
                </c:pt>
                <c:pt idx="39">
                  <c:v>2.9590000000000002E-2</c:v>
                </c:pt>
                <c:pt idx="40">
                  <c:v>3.1629999999999998E-2</c:v>
                </c:pt>
                <c:pt idx="41">
                  <c:v>3.3669999999999999E-2</c:v>
                </c:pt>
                <c:pt idx="42">
                  <c:v>3.5709999999999999E-2</c:v>
                </c:pt>
                <c:pt idx="43">
                  <c:v>3.7760000000000002E-2</c:v>
                </c:pt>
                <c:pt idx="44">
                  <c:v>3.9800000000000002E-2</c:v>
                </c:pt>
                <c:pt idx="45">
                  <c:v>4.1840000000000002E-2</c:v>
                </c:pt>
                <c:pt idx="46">
                  <c:v>4.3880000000000002E-2</c:v>
                </c:pt>
                <c:pt idx="47">
                  <c:v>4.5920000000000002E-2</c:v>
                </c:pt>
                <c:pt idx="48">
                  <c:v>4.7960000000000003E-2</c:v>
                </c:pt>
                <c:pt idx="49">
                  <c:v>0.05</c:v>
                </c:pt>
              </c:numCache>
            </c:numRef>
          </c:xVal>
          <c:yVal>
            <c:numRef>
              <c:f>'E3'!$F$4:$F$53</c:f>
              <c:numCache>
                <c:formatCode>General</c:formatCode>
                <c:ptCount val="50"/>
                <c:pt idx="0">
                  <c:v>3.43</c:v>
                </c:pt>
                <c:pt idx="1">
                  <c:v>3.27</c:v>
                </c:pt>
                <c:pt idx="2">
                  <c:v>3.11</c:v>
                </c:pt>
                <c:pt idx="3">
                  <c:v>2.94</c:v>
                </c:pt>
                <c:pt idx="4">
                  <c:v>2.78</c:v>
                </c:pt>
                <c:pt idx="5">
                  <c:v>2.62</c:v>
                </c:pt>
                <c:pt idx="6">
                  <c:v>2.46</c:v>
                </c:pt>
                <c:pt idx="7">
                  <c:v>2.2999999999999998</c:v>
                </c:pt>
                <c:pt idx="8">
                  <c:v>2.15</c:v>
                </c:pt>
                <c:pt idx="9">
                  <c:v>2</c:v>
                </c:pt>
                <c:pt idx="10">
                  <c:v>1.84</c:v>
                </c:pt>
                <c:pt idx="11">
                  <c:v>1.7</c:v>
                </c:pt>
                <c:pt idx="12">
                  <c:v>1.56</c:v>
                </c:pt>
                <c:pt idx="13">
                  <c:v>1.42</c:v>
                </c:pt>
                <c:pt idx="14">
                  <c:v>1.29</c:v>
                </c:pt>
                <c:pt idx="15">
                  <c:v>1.18</c:v>
                </c:pt>
                <c:pt idx="16">
                  <c:v>1.07</c:v>
                </c:pt>
                <c:pt idx="17">
                  <c:v>0.99</c:v>
                </c:pt>
                <c:pt idx="18">
                  <c:v>0.93</c:v>
                </c:pt>
                <c:pt idx="19">
                  <c:v>0.9</c:v>
                </c:pt>
                <c:pt idx="20">
                  <c:v>0.9</c:v>
                </c:pt>
                <c:pt idx="21">
                  <c:v>0.94</c:v>
                </c:pt>
                <c:pt idx="22">
                  <c:v>1</c:v>
                </c:pt>
                <c:pt idx="23">
                  <c:v>1.08</c:v>
                </c:pt>
                <c:pt idx="24">
                  <c:v>1.19</c:v>
                </c:pt>
                <c:pt idx="25">
                  <c:v>1.31</c:v>
                </c:pt>
                <c:pt idx="26">
                  <c:v>1.44</c:v>
                </c:pt>
                <c:pt idx="27">
                  <c:v>1.57</c:v>
                </c:pt>
                <c:pt idx="28">
                  <c:v>1.72</c:v>
                </c:pt>
                <c:pt idx="29">
                  <c:v>1.86</c:v>
                </c:pt>
                <c:pt idx="30">
                  <c:v>2.0099999999999998</c:v>
                </c:pt>
                <c:pt idx="31">
                  <c:v>2.17</c:v>
                </c:pt>
                <c:pt idx="32">
                  <c:v>2.33</c:v>
                </c:pt>
                <c:pt idx="33">
                  <c:v>2.48</c:v>
                </c:pt>
                <c:pt idx="34">
                  <c:v>2.64</c:v>
                </c:pt>
                <c:pt idx="35">
                  <c:v>2.81</c:v>
                </c:pt>
                <c:pt idx="36">
                  <c:v>2.97</c:v>
                </c:pt>
                <c:pt idx="37">
                  <c:v>3.13</c:v>
                </c:pt>
                <c:pt idx="38">
                  <c:v>3.3</c:v>
                </c:pt>
                <c:pt idx="39">
                  <c:v>3.46</c:v>
                </c:pt>
                <c:pt idx="40">
                  <c:v>3.63</c:v>
                </c:pt>
                <c:pt idx="41">
                  <c:v>3.79</c:v>
                </c:pt>
                <c:pt idx="42">
                  <c:v>3.96</c:v>
                </c:pt>
                <c:pt idx="43">
                  <c:v>4.13</c:v>
                </c:pt>
                <c:pt idx="44">
                  <c:v>4.29</c:v>
                </c:pt>
                <c:pt idx="45">
                  <c:v>4.46</c:v>
                </c:pt>
                <c:pt idx="46">
                  <c:v>4.63</c:v>
                </c:pt>
                <c:pt idx="47">
                  <c:v>4.8</c:v>
                </c:pt>
                <c:pt idx="48">
                  <c:v>4.96</c:v>
                </c:pt>
                <c:pt idx="49">
                  <c:v>5.13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6C-C04F-8DE2-D560816F4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745888"/>
        <c:axId val="286747616"/>
      </c:scatterChart>
      <c:valAx>
        <c:axId val="28674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47616"/>
        <c:crosses val="autoZero"/>
        <c:crossBetween val="midCat"/>
      </c:valAx>
      <c:valAx>
        <c:axId val="28674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Sigma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45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mrad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AgentResults!$G$21:$G$24</c:f>
              <c:numCache>
                <c:formatCode>0.00</c:formatCode>
                <c:ptCount val="4"/>
                <c:pt idx="0">
                  <c:v>0.16</c:v>
                </c:pt>
                <c:pt idx="1">
                  <c:v>0.16</c:v>
                </c:pt>
                <c:pt idx="2" formatCode="General">
                  <c:v>2.04</c:v>
                </c:pt>
                <c:pt idx="3" formatCode="General">
                  <c:v>-1.75</c:v>
                </c:pt>
              </c:numCache>
            </c:numRef>
          </c:xVal>
          <c:yVal>
            <c:numRef>
              <c:f>AgentResults!$I$21:$I$24</c:f>
              <c:numCache>
                <c:formatCode>0.00</c:formatCode>
                <c:ptCount val="4"/>
                <c:pt idx="0">
                  <c:v>-0.56999999999999995</c:v>
                </c:pt>
                <c:pt idx="1">
                  <c:v>1.83</c:v>
                </c:pt>
                <c:pt idx="2">
                  <c:v>0.7</c:v>
                </c:pt>
                <c:pt idx="3">
                  <c:v>2.0499999999999998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14-E748-9A21-4F3006B9A49B}"/>
            </c:ext>
          </c:extLst>
        </c:ser>
        <c:ser>
          <c:idx val="1"/>
          <c:order val="1"/>
          <c:tx>
            <c:v>1 MM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AgentResults!$G$28:$G$30</c:f>
              <c:numCache>
                <c:formatCode>General</c:formatCode>
                <c:ptCount val="3"/>
                <c:pt idx="0">
                  <c:v>1.91</c:v>
                </c:pt>
                <c:pt idx="1">
                  <c:v>-1.87</c:v>
                </c:pt>
                <c:pt idx="2">
                  <c:v>0.02</c:v>
                </c:pt>
              </c:numCache>
            </c:numRef>
          </c:xVal>
          <c:yVal>
            <c:numRef>
              <c:f>AgentResults!$I$28:$I$30</c:f>
              <c:numCache>
                <c:formatCode>General</c:formatCode>
                <c:ptCount val="3"/>
                <c:pt idx="0">
                  <c:v>-1.23</c:v>
                </c:pt>
                <c:pt idx="1">
                  <c:v>0.47</c:v>
                </c:pt>
                <c:pt idx="2" formatCode="0.00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14-E748-9A21-4F3006B9A49B}"/>
            </c:ext>
          </c:extLst>
        </c:ser>
        <c:ser>
          <c:idx val="2"/>
          <c:order val="2"/>
          <c:tx>
            <c:v>Optimized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347973702975432"/>
                  <c:y val="-3.54521670878932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AgentResults!$G$21:$G$30</c:f>
              <c:numCache>
                <c:formatCode>0.00</c:formatCode>
                <c:ptCount val="10"/>
                <c:pt idx="0">
                  <c:v>0.16</c:v>
                </c:pt>
                <c:pt idx="1">
                  <c:v>0.16</c:v>
                </c:pt>
                <c:pt idx="2" formatCode="General">
                  <c:v>2.04</c:v>
                </c:pt>
                <c:pt idx="3" formatCode="General">
                  <c:v>-1.75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AgentResults!$O$21:$O$30</c:f>
              <c:numCache>
                <c:formatCode>0.00</c:formatCode>
                <c:ptCount val="10"/>
                <c:pt idx="0" formatCode="General">
                  <c:v>1.76</c:v>
                </c:pt>
                <c:pt idx="1">
                  <c:v>1.76</c:v>
                </c:pt>
                <c:pt idx="2">
                  <c:v>0.92</c:v>
                </c:pt>
                <c:pt idx="3">
                  <c:v>2.38</c:v>
                </c:pt>
                <c:pt idx="7">
                  <c:v>1.1599999999999999</c:v>
                </c:pt>
                <c:pt idx="8">
                  <c:v>2.6</c:v>
                </c:pt>
                <c:pt idx="9">
                  <c:v>1.92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14-E748-9A21-4F3006B9A49B}"/>
            </c:ext>
          </c:extLst>
        </c:ser>
        <c:ser>
          <c:idx val="3"/>
          <c:order val="3"/>
          <c:tx>
            <c:v>Nominal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7549725577475744E-2"/>
                  <c:y val="-1.95963420078163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AgentResults!$G$21:$G$30</c:f>
              <c:numCache>
                <c:formatCode>0.00</c:formatCode>
                <c:ptCount val="10"/>
                <c:pt idx="0">
                  <c:v>0.16</c:v>
                </c:pt>
                <c:pt idx="1">
                  <c:v>0.16</c:v>
                </c:pt>
                <c:pt idx="2" formatCode="General">
                  <c:v>2.04</c:v>
                </c:pt>
                <c:pt idx="3" formatCode="General">
                  <c:v>-1.75</c:v>
                </c:pt>
                <c:pt idx="7" formatCode="General">
                  <c:v>1.91</c:v>
                </c:pt>
                <c:pt idx="8" formatCode="General">
                  <c:v>-1.87</c:v>
                </c:pt>
                <c:pt idx="9" formatCode="General">
                  <c:v>0.02</c:v>
                </c:pt>
              </c:numCache>
            </c:numRef>
          </c:xVal>
          <c:yVal>
            <c:numRef>
              <c:f>AgentResults!$N$21:$N$30</c:f>
              <c:numCache>
                <c:formatCode>0.00</c:formatCode>
                <c:ptCount val="10"/>
                <c:pt idx="0">
                  <c:v>-1.6</c:v>
                </c:pt>
                <c:pt idx="1">
                  <c:v>-1.6</c:v>
                </c:pt>
                <c:pt idx="2">
                  <c:v>-0.98</c:v>
                </c:pt>
                <c:pt idx="3">
                  <c:v>-1.89</c:v>
                </c:pt>
                <c:pt idx="7">
                  <c:v>-1.3</c:v>
                </c:pt>
                <c:pt idx="8">
                  <c:v>-1</c:v>
                </c:pt>
                <c:pt idx="9">
                  <c:v>-1.72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14-E748-9A21-4F3006B9A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[mm] vs dalphaX [mrad]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9494389069606008E-2"/>
                  <c:y val="-1.25618525938307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AgentResults!$G$35:$G$39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AgentResults!$I$35:$I$39</c:f>
              <c:numCache>
                <c:formatCode>0.00</c:formatCode>
                <c:ptCount val="5"/>
                <c:pt idx="0">
                  <c:v>0.25</c:v>
                </c:pt>
                <c:pt idx="1">
                  <c:v>-0.49</c:v>
                </c:pt>
                <c:pt idx="2">
                  <c:v>6.02</c:v>
                </c:pt>
                <c:pt idx="3">
                  <c:v>3.81</c:v>
                </c:pt>
                <c:pt idx="4">
                  <c:v>-3.42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FA-6D4E-9BFD-C7A2F0342876}"/>
            </c:ext>
          </c:extLst>
        </c:ser>
        <c:ser>
          <c:idx val="2"/>
          <c:order val="1"/>
          <c:tx>
            <c:v>Optimized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3704549465426029"/>
                  <c:y val="-0.526177438373888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AgentResults!$G$35:$G$39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AgentResults!$O$35:$O$39</c:f>
              <c:numCache>
                <c:formatCode>0.00</c:formatCode>
                <c:ptCount val="5"/>
                <c:pt idx="0">
                  <c:v>1.92</c:v>
                </c:pt>
                <c:pt idx="1">
                  <c:v>-0.42</c:v>
                </c:pt>
                <c:pt idx="2">
                  <c:v>4.95</c:v>
                </c:pt>
                <c:pt idx="3">
                  <c:v>3.69</c:v>
                </c:pt>
                <c:pt idx="4">
                  <c:v>-3.72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FA-6D4E-9BFD-C7A2F0342876}"/>
            </c:ext>
          </c:extLst>
        </c:ser>
        <c:ser>
          <c:idx val="1"/>
          <c:order val="2"/>
          <c:tx>
            <c:v>Nominal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AgentResults!$G$35:$G$39</c:f>
              <c:numCache>
                <c:formatCode>0.00</c:formatCode>
                <c:ptCount val="5"/>
                <c:pt idx="0">
                  <c:v>0.33</c:v>
                </c:pt>
                <c:pt idx="1">
                  <c:v>8.74</c:v>
                </c:pt>
                <c:pt idx="2">
                  <c:v>-16.38</c:v>
                </c:pt>
                <c:pt idx="3">
                  <c:v>-8.1</c:v>
                </c:pt>
                <c:pt idx="4">
                  <c:v>21.66</c:v>
                </c:pt>
              </c:numCache>
            </c:numRef>
          </c:xVal>
          <c:yVal>
            <c:numRef>
              <c:f>AgentResults!$N$35:$N$39</c:f>
              <c:numCache>
                <c:formatCode>0.00</c:formatCode>
                <c:ptCount val="5"/>
                <c:pt idx="0">
                  <c:v>-1.3</c:v>
                </c:pt>
                <c:pt idx="1">
                  <c:v>0.25</c:v>
                </c:pt>
                <c:pt idx="2">
                  <c:v>-5.25</c:v>
                </c:pt>
                <c:pt idx="3">
                  <c:v>-3.33</c:v>
                </c:pt>
                <c:pt idx="4">
                  <c:v>2.63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FA-6D4E-9BFD-C7A2F0342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0592"/>
        <c:axId val="1903878464"/>
      </c:scatterChart>
      <c:valAx>
        <c:axId val="19205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78464"/>
        <c:crosses val="autoZero"/>
        <c:crossBetween val="midCat"/>
      </c:valAx>
      <c:valAx>
        <c:axId val="19038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2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1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image" Target="../media/image2.png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4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3.xml"/><Relationship Id="rId8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chart" Target="../charts/chart35.xml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304800</xdr:colOff>
      <xdr:row>18</xdr:row>
      <xdr:rowOff>19050</xdr:rowOff>
    </xdr:from>
    <xdr:to>
      <xdr:col>18</xdr:col>
      <xdr:colOff>342900</xdr:colOff>
      <xdr:row>30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23DE22-136A-3A45-0C53-991FE85AC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317500</xdr:colOff>
      <xdr:row>32</xdr:row>
      <xdr:rowOff>88900</xdr:rowOff>
    </xdr:from>
    <xdr:to>
      <xdr:col>18</xdr:col>
      <xdr:colOff>355600</xdr:colOff>
      <xdr:row>44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97101C-30F7-4543-AE45-495CFA732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266700</xdr:colOff>
      <xdr:row>68</xdr:row>
      <xdr:rowOff>12700</xdr:rowOff>
    </xdr:from>
    <xdr:to>
      <xdr:col>18</xdr:col>
      <xdr:colOff>304800</xdr:colOff>
      <xdr:row>80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E5F8B6-B419-924E-8ED1-66E567551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241300</xdr:colOff>
      <xdr:row>83</xdr:row>
      <xdr:rowOff>12700</xdr:rowOff>
    </xdr:from>
    <xdr:to>
      <xdr:col>18</xdr:col>
      <xdr:colOff>279400</xdr:colOff>
      <xdr:row>95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CF474D-DC4B-3241-B06A-842402317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32</xdr:row>
      <xdr:rowOff>165100</xdr:rowOff>
    </xdr:from>
    <xdr:to>
      <xdr:col>32</xdr:col>
      <xdr:colOff>0</xdr:colOff>
      <xdr:row>44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4C7AE7-E3AD-7340-B7D8-AB5F8F80E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0</xdr:colOff>
      <xdr:row>32</xdr:row>
      <xdr:rowOff>114300</xdr:rowOff>
    </xdr:from>
    <xdr:to>
      <xdr:col>42</xdr:col>
      <xdr:colOff>812800</xdr:colOff>
      <xdr:row>44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25047B-C546-DC40-80AD-C548F2CC87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45</xdr:col>
      <xdr:colOff>0</xdr:colOff>
      <xdr:row>32</xdr:row>
      <xdr:rowOff>0</xdr:rowOff>
    </xdr:from>
    <xdr:to>
      <xdr:col>53</xdr:col>
      <xdr:colOff>812800</xdr:colOff>
      <xdr:row>44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17769CC-DF18-3749-A619-A72943383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69</xdr:col>
      <xdr:colOff>0</xdr:colOff>
      <xdr:row>32</xdr:row>
      <xdr:rowOff>88900</xdr:rowOff>
    </xdr:from>
    <xdr:to>
      <xdr:col>77</xdr:col>
      <xdr:colOff>812800</xdr:colOff>
      <xdr:row>44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A44B46D-3F4E-304B-A7FD-5CF3947B0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69</xdr:col>
      <xdr:colOff>101600</xdr:colOff>
      <xdr:row>18</xdr:row>
      <xdr:rowOff>165100</xdr:rowOff>
    </xdr:from>
    <xdr:to>
      <xdr:col>78</xdr:col>
      <xdr:colOff>88900</xdr:colOff>
      <xdr:row>31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BFA5C8-27A5-9842-AFAA-E551C2C21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44</xdr:col>
      <xdr:colOff>12700</xdr:colOff>
      <xdr:row>68</xdr:row>
      <xdr:rowOff>25400</xdr:rowOff>
    </xdr:from>
    <xdr:to>
      <xdr:col>53</xdr:col>
      <xdr:colOff>203200</xdr:colOff>
      <xdr:row>80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B2CD14A-F9B1-ED42-85B3-FD7FDA862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44</xdr:col>
      <xdr:colOff>12700</xdr:colOff>
      <xdr:row>83</xdr:row>
      <xdr:rowOff>25400</xdr:rowOff>
    </xdr:from>
    <xdr:to>
      <xdr:col>53</xdr:col>
      <xdr:colOff>203200</xdr:colOff>
      <xdr:row>95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FC366F9-38AA-0240-B74E-5933D46C0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215900</xdr:colOff>
      <xdr:row>68</xdr:row>
      <xdr:rowOff>12700</xdr:rowOff>
    </xdr:from>
    <xdr:to>
      <xdr:col>62</xdr:col>
      <xdr:colOff>508000</xdr:colOff>
      <xdr:row>80</xdr:row>
      <xdr:rowOff>101600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34E8661-2E35-6F4A-91E9-002B4F063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53</xdr:col>
      <xdr:colOff>228600</xdr:colOff>
      <xdr:row>83</xdr:row>
      <xdr:rowOff>25400</xdr:rowOff>
    </xdr:from>
    <xdr:to>
      <xdr:col>62</xdr:col>
      <xdr:colOff>520700</xdr:colOff>
      <xdr:row>95</xdr:row>
      <xdr:rowOff>101600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328B332-DB6A-BD4F-B383-032131F8D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508000</xdr:colOff>
      <xdr:row>68</xdr:row>
      <xdr:rowOff>12700</xdr:rowOff>
    </xdr:from>
    <xdr:to>
      <xdr:col>27</xdr:col>
      <xdr:colOff>800100</xdr:colOff>
      <xdr:row>80</xdr:row>
      <xdr:rowOff>101600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40FDCCF-A386-3B44-93C6-FA2A261A2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</xdr:col>
      <xdr:colOff>546100</xdr:colOff>
      <xdr:row>83</xdr:row>
      <xdr:rowOff>25400</xdr:rowOff>
    </xdr:from>
    <xdr:to>
      <xdr:col>28</xdr:col>
      <xdr:colOff>12700</xdr:colOff>
      <xdr:row>95</xdr:row>
      <xdr:rowOff>101600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457FE1E-A9CC-1D4C-B285-95C9F2A9A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62</xdr:col>
      <xdr:colOff>520700</xdr:colOff>
      <xdr:row>68</xdr:row>
      <xdr:rowOff>12700</xdr:rowOff>
    </xdr:from>
    <xdr:to>
      <xdr:col>72</xdr:col>
      <xdr:colOff>63500</xdr:colOff>
      <xdr:row>80</xdr:row>
      <xdr:rowOff>101600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DE81E16-9D11-DA46-9095-8B09FE321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62</xdr:col>
      <xdr:colOff>520700</xdr:colOff>
      <xdr:row>83</xdr:row>
      <xdr:rowOff>25400</xdr:rowOff>
    </xdr:from>
    <xdr:to>
      <xdr:col>72</xdr:col>
      <xdr:colOff>63500</xdr:colOff>
      <xdr:row>95</xdr:row>
      <xdr:rowOff>101600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A57256F-65F8-CD43-9208-09363EA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72</xdr:col>
      <xdr:colOff>88900</xdr:colOff>
      <xdr:row>68</xdr:row>
      <xdr:rowOff>25400</xdr:rowOff>
    </xdr:from>
    <xdr:to>
      <xdr:col>81</xdr:col>
      <xdr:colOff>457200</xdr:colOff>
      <xdr:row>80</xdr:row>
      <xdr:rowOff>114300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B65E98E-3D2C-B941-B685-A51940580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72</xdr:col>
      <xdr:colOff>0</xdr:colOff>
      <xdr:row>83</xdr:row>
      <xdr:rowOff>0</xdr:rowOff>
    </xdr:from>
    <xdr:to>
      <xdr:col>81</xdr:col>
      <xdr:colOff>368300</xdr:colOff>
      <xdr:row>95</xdr:row>
      <xdr:rowOff>76200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7355C96-5556-964E-A9A1-095BBA8DB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15</xdr:col>
      <xdr:colOff>177800</xdr:colOff>
      <xdr:row>98</xdr:row>
      <xdr:rowOff>412750</xdr:rowOff>
    </xdr:from>
    <xdr:to>
      <xdr:col>22</xdr:col>
      <xdr:colOff>76200</xdr:colOff>
      <xdr:row>111</xdr:row>
      <xdr:rowOff>69850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44B701B-1EA9-C110-3264-E5DC3C52A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15</xdr:col>
      <xdr:colOff>203200</xdr:colOff>
      <xdr:row>111</xdr:row>
      <xdr:rowOff>127000</xdr:rowOff>
    </xdr:from>
    <xdr:to>
      <xdr:col>22</xdr:col>
      <xdr:colOff>101600</xdr:colOff>
      <xdr:row>124</xdr:row>
      <xdr:rowOff>25400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56CDFB6-36DA-6E42-B010-14E23ED35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84</xdr:col>
      <xdr:colOff>0</xdr:colOff>
      <xdr:row>83</xdr:row>
      <xdr:rowOff>0</xdr:rowOff>
    </xdr:from>
    <xdr:to>
      <xdr:col>93</xdr:col>
      <xdr:colOff>368300</xdr:colOff>
      <xdr:row>95</xdr:row>
      <xdr:rowOff>76200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97E8AEF-B28D-064F-A8B4-B9F8FB092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84</xdr:col>
      <xdr:colOff>0</xdr:colOff>
      <xdr:row>68</xdr:row>
      <xdr:rowOff>0</xdr:rowOff>
    </xdr:from>
    <xdr:to>
      <xdr:col>93</xdr:col>
      <xdr:colOff>368300</xdr:colOff>
      <xdr:row>80</xdr:row>
      <xdr:rowOff>88900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6CE4C98-AFEB-094F-A412-8997112BC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25</xdr:col>
      <xdr:colOff>0</xdr:colOff>
      <xdr:row>111</xdr:row>
      <xdr:rowOff>152400</xdr:rowOff>
    </xdr:from>
    <xdr:to>
      <xdr:col>31</xdr:col>
      <xdr:colOff>520700</xdr:colOff>
      <xdr:row>124</xdr:row>
      <xdr:rowOff>50800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2922F5D-D773-3442-86A9-DF8D52D23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1384300</xdr:colOff>
      <xdr:row>142</xdr:row>
      <xdr:rowOff>12700</xdr:rowOff>
    </xdr:from>
    <xdr:to>
      <xdr:col>19</xdr:col>
      <xdr:colOff>596900</xdr:colOff>
      <xdr:row>157</xdr:row>
      <xdr:rowOff>114300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9BA3012B-7899-9B4E-BFCA-BEE510F99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12</xdr:col>
      <xdr:colOff>1435100</xdr:colOff>
      <xdr:row>157</xdr:row>
      <xdr:rowOff>317500</xdr:rowOff>
    </xdr:from>
    <xdr:to>
      <xdr:col>19</xdr:col>
      <xdr:colOff>647700</xdr:colOff>
      <xdr:row>177</xdr:row>
      <xdr:rowOff>76200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E02A219-88C9-6643-8A63-BF95F83F5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20</xdr:col>
      <xdr:colOff>0</xdr:colOff>
      <xdr:row>142</xdr:row>
      <xdr:rowOff>0</xdr:rowOff>
    </xdr:from>
    <xdr:to>
      <xdr:col>29</xdr:col>
      <xdr:colOff>292100</xdr:colOff>
      <xdr:row>157</xdr:row>
      <xdr:rowOff>101600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DAE90A5-0DB6-5C42-8A7F-26E431453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19</xdr:col>
      <xdr:colOff>774700</xdr:colOff>
      <xdr:row>157</xdr:row>
      <xdr:rowOff>304800</xdr:rowOff>
    </xdr:from>
    <xdr:to>
      <xdr:col>29</xdr:col>
      <xdr:colOff>241300</xdr:colOff>
      <xdr:row>177</xdr:row>
      <xdr:rowOff>63500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5485BAA-F556-5B4E-BFDC-9AEE87F4B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39</xdr:col>
      <xdr:colOff>164353</xdr:colOff>
      <xdr:row>142</xdr:row>
      <xdr:rowOff>0</xdr:rowOff>
    </xdr:from>
    <xdr:to>
      <xdr:col>48</xdr:col>
      <xdr:colOff>350620</xdr:colOff>
      <xdr:row>157</xdr:row>
      <xdr:rowOff>101600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F39AAF7-9BEC-274A-B79B-554D9C4A4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39</xdr:col>
      <xdr:colOff>194236</xdr:colOff>
      <xdr:row>157</xdr:row>
      <xdr:rowOff>323726</xdr:rowOff>
    </xdr:from>
    <xdr:to>
      <xdr:col>48</xdr:col>
      <xdr:colOff>380503</xdr:colOff>
      <xdr:row>177</xdr:row>
      <xdr:rowOff>82426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75E444BB-DEC9-6044-8F45-3E7345627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49</xdr:col>
      <xdr:colOff>14941</xdr:colOff>
      <xdr:row>141</xdr:row>
      <xdr:rowOff>149412</xdr:rowOff>
    </xdr:from>
    <xdr:to>
      <xdr:col>58</xdr:col>
      <xdr:colOff>451223</xdr:colOff>
      <xdr:row>161</xdr:row>
      <xdr:rowOff>41835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E2643DA-7789-3EAE-9873-9EC259596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2119176" y="36994353"/>
          <a:ext cx="7772400" cy="5181600"/>
        </a:xfrm>
        <a:prstGeom prst="rect">
          <a:avLst/>
        </a:prstGeom>
      </xdr:spPr>
    </xdr:pic>
    <xdr:clientData/>
  </xdr:twoCellAnchor>
  <xdr:twoCellAnchor editAs="oneCell">
    <xdr:from>
      <xdr:col>49</xdr:col>
      <xdr:colOff>1</xdr:colOff>
      <xdr:row>164</xdr:row>
      <xdr:rowOff>74706</xdr:rowOff>
    </xdr:from>
    <xdr:to>
      <xdr:col>58</xdr:col>
      <xdr:colOff>436283</xdr:colOff>
      <xdr:row>189</xdr:row>
      <xdr:rowOff>26894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7949B22-7FDA-4A0D-8CB7-78B4A3047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104236" y="42836353"/>
          <a:ext cx="7772400" cy="5181600"/>
        </a:xfrm>
        <a:prstGeom prst="rect">
          <a:avLst/>
        </a:prstGeom>
      </xdr:spPr>
    </xdr:pic>
    <xdr:clientData/>
  </xdr:twoCellAnchor>
  <xdr:twoCellAnchor>
    <xdr:from>
      <xdr:col>67</xdr:col>
      <xdr:colOff>50800</xdr:colOff>
      <xdr:row>142</xdr:row>
      <xdr:rowOff>0</xdr:rowOff>
    </xdr:from>
    <xdr:to>
      <xdr:col>76</xdr:col>
      <xdr:colOff>38100</xdr:colOff>
      <xdr:row>157</xdr:row>
      <xdr:rowOff>101600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46C0D305-4A8E-2146-96AD-AB602C6CC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67</xdr:col>
      <xdr:colOff>0</xdr:colOff>
      <xdr:row>157</xdr:row>
      <xdr:rowOff>304800</xdr:rowOff>
    </xdr:from>
    <xdr:to>
      <xdr:col>75</xdr:col>
      <xdr:colOff>812800</xdr:colOff>
      <xdr:row>177</xdr:row>
      <xdr:rowOff>63500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777B0A18-9695-184B-A137-94D85278C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103</xdr:col>
      <xdr:colOff>12700</xdr:colOff>
      <xdr:row>68</xdr:row>
      <xdr:rowOff>25400</xdr:rowOff>
    </xdr:from>
    <xdr:to>
      <xdr:col>112</xdr:col>
      <xdr:colOff>101600</xdr:colOff>
      <xdr:row>80</xdr:row>
      <xdr:rowOff>114300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206742D-3CE6-754F-B85D-BCEDDBDB5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103</xdr:col>
      <xdr:colOff>0</xdr:colOff>
      <xdr:row>83</xdr:row>
      <xdr:rowOff>0</xdr:rowOff>
    </xdr:from>
    <xdr:to>
      <xdr:col>111</xdr:col>
      <xdr:colOff>812800</xdr:colOff>
      <xdr:row>95</xdr:row>
      <xdr:rowOff>76200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89A02C9B-49EE-0D4C-B93C-873FD37E1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254000</xdr:colOff>
      <xdr:row>2</xdr:row>
      <xdr:rowOff>127000</xdr:rowOff>
    </xdr:from>
    <xdr:to>
      <xdr:col>11</xdr:col>
      <xdr:colOff>596900</xdr:colOff>
      <xdr:row>28</xdr:row>
      <xdr:rowOff>63665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5A5FD9-19AD-1FA1-4555-0FC979796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" y="533400"/>
          <a:ext cx="7772400" cy="5219865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3</xdr:row>
      <xdr:rowOff>0</xdr:rowOff>
    </xdr:from>
    <xdr:to>
      <xdr:col>21</xdr:col>
      <xdr:colOff>647700</xdr:colOff>
      <xdr:row>28</xdr:row>
      <xdr:rowOff>139865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FCCD9B-1B5E-9463-9964-9077B834A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10800" y="609600"/>
          <a:ext cx="7772400" cy="52198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215900</xdr:colOff>
      <xdr:row>3</xdr:row>
      <xdr:rowOff>184150</xdr:rowOff>
    </xdr:from>
    <xdr:to>
      <xdr:col>14</xdr:col>
      <xdr:colOff>63500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24BB6A-8F78-E2B6-26D8-4540D6CFE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736600</xdr:colOff>
      <xdr:row>31</xdr:row>
      <xdr:rowOff>76200</xdr:rowOff>
    </xdr:from>
    <xdr:to>
      <xdr:col>15</xdr:col>
      <xdr:colOff>622300</xdr:colOff>
      <xdr:row>58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426C85-0E80-DA85-5562-7AD9A2DE4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9600" y="6375400"/>
          <a:ext cx="7315200" cy="5486400"/>
        </a:xfrm>
        <a:prstGeom prst="rect">
          <a:avLst/>
        </a:prstGeom>
      </xdr:spPr>
    </xdr:pic>
    <xdr:clientData/>
  </xdr:twoCellAnchor>
  <xdr:twoCellAnchor editAs="oneCell">
    <xdr:from>
      <xdr:col>15</xdr:col>
      <xdr:colOff>711200</xdr:colOff>
      <xdr:row>31</xdr:row>
      <xdr:rowOff>127000</xdr:rowOff>
    </xdr:from>
    <xdr:to>
      <xdr:col>24</xdr:col>
      <xdr:colOff>596900</xdr:colOff>
      <xdr:row>58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B1D2E6-6B94-202C-B3B4-41267E72E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93700" y="6426200"/>
          <a:ext cx="7315200" cy="5486400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60</xdr:row>
      <xdr:rowOff>165100</xdr:rowOff>
    </xdr:from>
    <xdr:to>
      <xdr:col>15</xdr:col>
      <xdr:colOff>685800</xdr:colOff>
      <xdr:row>87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96B427C-3D0E-1609-5FD4-6B282CAF6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53100" y="12357100"/>
          <a:ext cx="7315200" cy="5486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444500</xdr:colOff>
      <xdr:row>16</xdr:row>
      <xdr:rowOff>101600</xdr:rowOff>
    </xdr:from>
    <xdr:to>
      <xdr:col>24</xdr:col>
      <xdr:colOff>419640</xdr:colOff>
      <xdr:row>31</xdr:row>
      <xdr:rowOff>8917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0F273E-CB93-CA47-A7F4-7D3759C1A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431800</xdr:colOff>
      <xdr:row>32</xdr:row>
      <xdr:rowOff>0</xdr:rowOff>
    </xdr:from>
    <xdr:to>
      <xdr:col>24</xdr:col>
      <xdr:colOff>408291</xdr:colOff>
      <xdr:row>47</xdr:row>
      <xdr:rowOff>123217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18FFCB-467D-E345-BF04-821B8AD20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6AFC-D5A2-3040-BC51-1DA5213CD84F}">
  <dimension ref="B2:CV181"/>
  <sheetViews>
    <sheetView topLeftCell="A20" zoomScale="94" zoomScaleNormal="100" workbookViewId="0">
      <pane xSplit="2" topLeftCell="AL1" activePane="topRight" state="frozen"/>
      <selection activeCell="A2" sqref="A2"/>
      <selection pane="topRight" activeCell="BN63" sqref="BN63:BR63"/>
    </sheetView>
  </sheetViews>
  <sheetFormatPr baseColWidth="10" defaultRowHeight="16" x14ac:dyDescent="0.2"/>
  <cols>
    <col min="1" max="1" width="6.33203125" customWidth="1"/>
    <col min="2" max="2" width="16.5" customWidth="1"/>
    <col min="3" max="12" width="10.83203125" style="2"/>
    <col min="13" max="13" width="42.6640625" style="2" customWidth="1"/>
    <col min="21" max="23" width="9.5" customWidth="1"/>
    <col min="33" max="34" width="9.5" customWidth="1"/>
    <col min="39" max="39" width="11.33203125" bestFit="1" customWidth="1"/>
    <col min="44" max="45" width="9.5" customWidth="1"/>
    <col min="55" max="56" width="10.33203125" customWidth="1"/>
    <col min="100" max="100" width="10.83203125" style="2"/>
  </cols>
  <sheetData>
    <row r="2" spans="2:19" ht="68" x14ac:dyDescent="0.2">
      <c r="C2" s="4" t="s">
        <v>24</v>
      </c>
      <c r="D2" s="4" t="s">
        <v>27</v>
      </c>
      <c r="E2" s="4" t="s">
        <v>21</v>
      </c>
      <c r="F2" s="4" t="s">
        <v>19</v>
      </c>
      <c r="G2" s="4" t="s">
        <v>0</v>
      </c>
      <c r="H2" s="4" t="s">
        <v>1</v>
      </c>
      <c r="I2" s="4" t="s">
        <v>2</v>
      </c>
      <c r="J2" s="4" t="s">
        <v>3</v>
      </c>
      <c r="K2" s="4" t="s">
        <v>4</v>
      </c>
    </row>
    <row r="3" spans="2:19" ht="17" x14ac:dyDescent="0.2">
      <c r="B3" s="1" t="s">
        <v>146</v>
      </c>
      <c r="C3" s="11">
        <v>0</v>
      </c>
      <c r="D3" s="11" t="s">
        <v>26</v>
      </c>
      <c r="E3" s="11">
        <v>0</v>
      </c>
      <c r="F3" s="10" t="s">
        <v>22</v>
      </c>
      <c r="G3" s="11"/>
      <c r="H3" s="11"/>
      <c r="I3" s="12">
        <v>-0.24</v>
      </c>
      <c r="J3" s="12">
        <v>-2.12</v>
      </c>
      <c r="K3" s="12">
        <v>-1.02</v>
      </c>
      <c r="Q3">
        <v>4</v>
      </c>
      <c r="R3">
        <v>5</v>
      </c>
    </row>
    <row r="4" spans="2:19" ht="17" x14ac:dyDescent="0.2">
      <c r="B4" s="1" t="s">
        <v>18</v>
      </c>
      <c r="C4" s="7">
        <v>0</v>
      </c>
      <c r="D4" s="7" t="s">
        <v>26</v>
      </c>
      <c r="E4" s="7">
        <v>0</v>
      </c>
      <c r="F4" s="7" t="s">
        <v>20</v>
      </c>
      <c r="G4" s="11"/>
      <c r="H4" s="11"/>
      <c r="I4" s="12">
        <v>-1.23</v>
      </c>
      <c r="J4" s="12">
        <v>-21.01</v>
      </c>
      <c r="K4" s="12">
        <v>-3.02</v>
      </c>
      <c r="M4" s="13" t="s">
        <v>34</v>
      </c>
      <c r="Q4">
        <v>5</v>
      </c>
      <c r="R4">
        <v>5</v>
      </c>
    </row>
    <row r="5" spans="2:19" ht="17" x14ac:dyDescent="0.2">
      <c r="B5" s="1" t="s">
        <v>28</v>
      </c>
      <c r="C5" s="7">
        <v>0</v>
      </c>
      <c r="D5" s="7" t="s">
        <v>26</v>
      </c>
      <c r="E5" s="7">
        <v>0</v>
      </c>
      <c r="F5" s="7" t="s">
        <v>23</v>
      </c>
      <c r="G5" s="11"/>
      <c r="H5" s="12">
        <v>12.1</v>
      </c>
      <c r="I5" s="12">
        <v>0.47</v>
      </c>
      <c r="J5" s="12">
        <v>11.02</v>
      </c>
      <c r="K5" s="12">
        <v>4.16</v>
      </c>
      <c r="Q5">
        <v>5</v>
      </c>
      <c r="R5">
        <v>7</v>
      </c>
    </row>
    <row r="6" spans="2:19" x14ac:dyDescent="0.2">
      <c r="B6" s="1" t="s">
        <v>29</v>
      </c>
      <c r="C6" s="9">
        <v>0</v>
      </c>
      <c r="D6" s="9" t="s">
        <v>25</v>
      </c>
      <c r="E6" s="7">
        <v>0</v>
      </c>
      <c r="F6" s="10" t="s">
        <v>22</v>
      </c>
      <c r="G6" s="12">
        <v>2.62</v>
      </c>
      <c r="H6" s="12">
        <v>-1.36</v>
      </c>
      <c r="I6" s="12">
        <v>-0.56999999999999995</v>
      </c>
      <c r="J6" s="12">
        <v>-5.46</v>
      </c>
      <c r="K6" s="12">
        <v>-0.62</v>
      </c>
      <c r="Q6">
        <v>6</v>
      </c>
      <c r="R6">
        <v>7</v>
      </c>
    </row>
    <row r="7" spans="2:19" ht="17" x14ac:dyDescent="0.2">
      <c r="B7" s="1" t="s">
        <v>30</v>
      </c>
      <c r="C7" s="9">
        <v>0</v>
      </c>
      <c r="D7" s="9" t="s">
        <v>25</v>
      </c>
      <c r="E7" s="7">
        <v>0</v>
      </c>
      <c r="F7" s="7">
        <f>+-50</f>
        <v>-50</v>
      </c>
      <c r="G7" s="11"/>
      <c r="H7" s="11"/>
      <c r="I7" s="12">
        <v>-0.33</v>
      </c>
      <c r="J7" s="12" t="s">
        <v>31</v>
      </c>
      <c r="K7" s="12">
        <v>0.49</v>
      </c>
      <c r="Q7">
        <v>7</v>
      </c>
      <c r="S7">
        <f>SUM(Q3:R17)</f>
        <v>103</v>
      </c>
    </row>
    <row r="8" spans="2:19" x14ac:dyDescent="0.2">
      <c r="B8" s="1" t="s">
        <v>5</v>
      </c>
      <c r="C8" s="9">
        <v>0</v>
      </c>
      <c r="D8" s="9" t="s">
        <v>25</v>
      </c>
      <c r="E8" s="9">
        <v>-2</v>
      </c>
      <c r="F8" s="10" t="s">
        <v>22</v>
      </c>
      <c r="G8" s="3">
        <v>-4.4400000000000004</v>
      </c>
      <c r="H8" s="3">
        <v>-1.72</v>
      </c>
      <c r="I8" s="3">
        <v>1.83</v>
      </c>
      <c r="J8" s="3">
        <v>-10.039999999999999</v>
      </c>
      <c r="K8" s="3">
        <v>7</v>
      </c>
      <c r="Q8">
        <v>5</v>
      </c>
    </row>
    <row r="9" spans="2:19" ht="17" x14ac:dyDescent="0.2">
      <c r="B9" s="1" t="s">
        <v>6</v>
      </c>
      <c r="C9" s="9">
        <v>0</v>
      </c>
      <c r="D9" s="9" t="s">
        <v>25</v>
      </c>
      <c r="E9" s="9">
        <v>-2</v>
      </c>
      <c r="F9" s="7" t="s">
        <v>20</v>
      </c>
      <c r="G9" s="3">
        <v>-2.17</v>
      </c>
      <c r="H9" s="3">
        <v>-11.97</v>
      </c>
      <c r="I9" s="3">
        <v>0.7</v>
      </c>
      <c r="J9" s="3">
        <v>-20.51</v>
      </c>
      <c r="K9" s="3">
        <v>0.74</v>
      </c>
      <c r="Q9">
        <v>7</v>
      </c>
    </row>
    <row r="10" spans="2:19" x14ac:dyDescent="0.2">
      <c r="B10" s="1" t="s">
        <v>7</v>
      </c>
      <c r="C10" s="9">
        <v>0</v>
      </c>
      <c r="D10" s="9" t="s">
        <v>25</v>
      </c>
      <c r="E10" s="9">
        <v>-2</v>
      </c>
      <c r="F10" s="10" t="s">
        <v>23</v>
      </c>
      <c r="G10" s="3"/>
      <c r="H10" s="3">
        <v>12.04</v>
      </c>
      <c r="I10" s="3">
        <v>2.0499999999999998</v>
      </c>
      <c r="J10" s="5">
        <v>6.3</v>
      </c>
      <c r="K10" s="3">
        <v>8.74</v>
      </c>
      <c r="M10" s="6" t="s">
        <v>12</v>
      </c>
      <c r="Q10">
        <v>7</v>
      </c>
    </row>
    <row r="11" spans="2:19" x14ac:dyDescent="0.2">
      <c r="B11" s="1" t="s">
        <v>8</v>
      </c>
      <c r="C11" s="9">
        <v>0</v>
      </c>
      <c r="D11" s="9" t="s">
        <v>26</v>
      </c>
      <c r="E11" s="9">
        <v>-2</v>
      </c>
      <c r="F11" s="10" t="s">
        <v>22</v>
      </c>
      <c r="G11" s="5">
        <v>8.8699999999999992</v>
      </c>
      <c r="H11" s="3">
        <v>-2.56</v>
      </c>
      <c r="I11" s="3">
        <v>0.25</v>
      </c>
      <c r="J11" s="3"/>
      <c r="K11" s="3">
        <v>3.38</v>
      </c>
      <c r="M11" s="6" t="s">
        <v>13</v>
      </c>
      <c r="Q11">
        <v>6</v>
      </c>
    </row>
    <row r="12" spans="2:19" x14ac:dyDescent="0.2">
      <c r="B12" s="1" t="s">
        <v>9</v>
      </c>
      <c r="C12" s="8">
        <v>7.5</v>
      </c>
      <c r="D12" s="9" t="s">
        <v>26</v>
      </c>
      <c r="E12" s="9">
        <v>-2</v>
      </c>
      <c r="F12" s="10" t="s">
        <v>22</v>
      </c>
      <c r="G12" s="3"/>
      <c r="H12" s="3"/>
      <c r="I12" s="3">
        <v>-0.49</v>
      </c>
      <c r="J12" s="3"/>
      <c r="K12" s="3"/>
      <c r="Q12">
        <v>5</v>
      </c>
    </row>
    <row r="13" spans="2:19" x14ac:dyDescent="0.2">
      <c r="B13" s="1" t="s">
        <v>10</v>
      </c>
      <c r="C13" s="9">
        <v>-15</v>
      </c>
      <c r="D13" s="9" t="s">
        <v>26</v>
      </c>
      <c r="E13" s="9">
        <v>-2</v>
      </c>
      <c r="F13" s="10" t="s">
        <v>22</v>
      </c>
      <c r="G13" s="5">
        <v>-17.920000000000002</v>
      </c>
      <c r="H13" s="3">
        <v>1.23</v>
      </c>
      <c r="I13" s="3">
        <v>6.02</v>
      </c>
      <c r="J13" s="3">
        <v>0.4</v>
      </c>
      <c r="K13" s="3">
        <v>7.32</v>
      </c>
      <c r="M13" s="6" t="s">
        <v>11</v>
      </c>
      <c r="Q13">
        <v>1</v>
      </c>
    </row>
    <row r="14" spans="2:19" x14ac:dyDescent="0.2">
      <c r="B14" s="1" t="s">
        <v>14</v>
      </c>
      <c r="C14" s="8">
        <v>-7.5</v>
      </c>
      <c r="D14" s="9" t="s">
        <v>26</v>
      </c>
      <c r="E14" s="9">
        <v>-2</v>
      </c>
      <c r="F14" s="10" t="s">
        <v>22</v>
      </c>
      <c r="G14" s="5">
        <v>-32.47</v>
      </c>
      <c r="H14" s="3">
        <v>-0.87</v>
      </c>
      <c r="I14" s="3">
        <v>3.81</v>
      </c>
      <c r="J14" s="3">
        <v>-5.13</v>
      </c>
      <c r="K14" s="3">
        <v>8.08</v>
      </c>
      <c r="M14" s="6" t="s">
        <v>15</v>
      </c>
      <c r="Q14">
        <v>7</v>
      </c>
    </row>
    <row r="15" spans="2:19" x14ac:dyDescent="0.2">
      <c r="B15" s="1" t="s">
        <v>16</v>
      </c>
      <c r="C15" s="9">
        <v>20</v>
      </c>
      <c r="D15" s="9" t="s">
        <v>26</v>
      </c>
      <c r="E15" s="9">
        <v>-2</v>
      </c>
      <c r="F15" s="10" t="s">
        <v>22</v>
      </c>
      <c r="G15" s="5">
        <v>71.31</v>
      </c>
      <c r="H15" s="3"/>
      <c r="I15" s="15">
        <v>-3.42</v>
      </c>
      <c r="J15" s="3"/>
      <c r="K15" s="3"/>
      <c r="M15" s="6" t="s">
        <v>17</v>
      </c>
      <c r="Q15">
        <v>2</v>
      </c>
    </row>
    <row r="16" spans="2:19" x14ac:dyDescent="0.2">
      <c r="B16" s="1"/>
      <c r="C16" s="3"/>
      <c r="D16" s="3"/>
      <c r="E16" s="3"/>
      <c r="F16" s="3"/>
      <c r="G16" s="3"/>
      <c r="H16" s="3"/>
      <c r="I16" s="3"/>
      <c r="J16" s="3"/>
      <c r="K16" s="3"/>
      <c r="Q16">
        <v>5</v>
      </c>
    </row>
    <row r="17" spans="2:83" x14ac:dyDescent="0.2">
      <c r="B17" s="1"/>
      <c r="C17" s="3"/>
      <c r="D17" s="3"/>
      <c r="E17" s="3"/>
      <c r="F17" s="3"/>
      <c r="G17" s="3"/>
      <c r="H17" s="3"/>
      <c r="I17" s="3"/>
      <c r="J17" s="3"/>
      <c r="K17" s="3"/>
      <c r="Q17">
        <v>7</v>
      </c>
    </row>
    <row r="18" spans="2:83" x14ac:dyDescent="0.2">
      <c r="B18" s="14" t="s">
        <v>32</v>
      </c>
      <c r="C18" s="3"/>
      <c r="D18" s="3"/>
      <c r="E18" s="3"/>
      <c r="F18" s="3"/>
      <c r="G18" s="3"/>
      <c r="H18" s="3"/>
      <c r="I18" s="3"/>
      <c r="J18" s="3"/>
      <c r="K18" s="3"/>
    </row>
    <row r="19" spans="2:83" ht="51" customHeight="1" x14ac:dyDescent="0.2">
      <c r="B19" s="14" t="s">
        <v>33</v>
      </c>
      <c r="C19" s="3"/>
      <c r="D19" s="3"/>
      <c r="E19" s="3"/>
      <c r="F19" s="3"/>
      <c r="G19" s="3"/>
      <c r="H19" s="3"/>
      <c r="I19" s="3"/>
      <c r="J19" s="3"/>
      <c r="K19" s="3"/>
      <c r="T19" s="17" t="s">
        <v>50</v>
      </c>
      <c r="W19" s="4" t="s">
        <v>56</v>
      </c>
      <c r="BM19" s="4" t="s">
        <v>56</v>
      </c>
      <c r="BN19" s="63" t="s">
        <v>88</v>
      </c>
      <c r="BO19" s="63"/>
      <c r="BP19" s="63"/>
      <c r="BQ19" s="63"/>
      <c r="CB19" s="69" t="s">
        <v>92</v>
      </c>
      <c r="CC19" s="69"/>
      <c r="CD19" s="69"/>
      <c r="CE19" s="69"/>
    </row>
    <row r="20" spans="2:83" ht="34" x14ac:dyDescent="0.2">
      <c r="B20" s="1"/>
      <c r="C20" s="3"/>
      <c r="D20" s="9"/>
      <c r="E20" s="3"/>
      <c r="F20" s="3"/>
      <c r="G20" s="16" t="s">
        <v>38</v>
      </c>
      <c r="H20" s="16"/>
      <c r="I20" s="16" t="s">
        <v>39</v>
      </c>
      <c r="J20" s="3"/>
      <c r="K20" s="16" t="s">
        <v>89</v>
      </c>
      <c r="L20" s="16" t="s">
        <v>90</v>
      </c>
      <c r="T20" s="16" t="s">
        <v>39</v>
      </c>
      <c r="W20" s="16" t="s">
        <v>39</v>
      </c>
      <c r="BM20" s="16" t="s">
        <v>39</v>
      </c>
      <c r="BN20" s="16" t="s">
        <v>39</v>
      </c>
      <c r="BP20" s="16" t="s">
        <v>89</v>
      </c>
      <c r="BQ20" s="16" t="s">
        <v>90</v>
      </c>
      <c r="CB20" s="16" t="s">
        <v>39</v>
      </c>
      <c r="CD20" s="16" t="s">
        <v>89</v>
      </c>
      <c r="CE20" s="16" t="s">
        <v>90</v>
      </c>
    </row>
    <row r="21" spans="2:83" x14ac:dyDescent="0.2">
      <c r="B21" s="1" t="s">
        <v>29</v>
      </c>
      <c r="C21" s="9">
        <f>C6</f>
        <v>0</v>
      </c>
      <c r="D21" s="9" t="str">
        <f t="shared" ref="D21:F21" si="0">D6</f>
        <v>20 mrad</v>
      </c>
      <c r="E21" s="9">
        <f t="shared" si="0"/>
        <v>0</v>
      </c>
      <c r="F21" s="9" t="str">
        <f t="shared" si="0"/>
        <v>+-7</v>
      </c>
      <c r="G21" s="3">
        <v>0.16</v>
      </c>
      <c r="H21" s="3"/>
      <c r="I21" s="3">
        <f>I6</f>
        <v>-0.56999999999999995</v>
      </c>
      <c r="J21" s="68" t="s">
        <v>91</v>
      </c>
      <c r="K21" s="36"/>
      <c r="T21" s="3">
        <v>-1.6</v>
      </c>
      <c r="W21" s="3">
        <v>-1.77</v>
      </c>
      <c r="BM21" s="3">
        <v>-1.77</v>
      </c>
      <c r="BN21" s="2">
        <v>1.76</v>
      </c>
      <c r="BP21" s="2">
        <v>-0.91</v>
      </c>
      <c r="BQ21" s="13">
        <v>5.0199999999999996</v>
      </c>
      <c r="CB21" s="2">
        <v>-5.09</v>
      </c>
      <c r="CD21" s="2">
        <v>-1.1100000000000001</v>
      </c>
      <c r="CE21" s="13">
        <v>4.9000000000000004</v>
      </c>
    </row>
    <row r="22" spans="2:83" x14ac:dyDescent="0.2">
      <c r="B22" s="1" t="s">
        <v>35</v>
      </c>
      <c r="C22" s="9">
        <f>C8</f>
        <v>0</v>
      </c>
      <c r="D22" s="9" t="str">
        <f t="shared" ref="D22:F22" si="1">D8</f>
        <v>20 mrad</v>
      </c>
      <c r="E22" s="9">
        <f t="shared" si="1"/>
        <v>-2</v>
      </c>
      <c r="F22" s="9" t="str">
        <f t="shared" si="1"/>
        <v>+-7</v>
      </c>
      <c r="G22" s="3">
        <v>0.16</v>
      </c>
      <c r="H22" s="3"/>
      <c r="I22" s="3">
        <f>I8</f>
        <v>1.83</v>
      </c>
      <c r="J22" s="68"/>
      <c r="K22" s="3">
        <v>-1.27</v>
      </c>
      <c r="L22" s="3">
        <v>5.5</v>
      </c>
      <c r="T22" s="3">
        <v>-1.6</v>
      </c>
      <c r="W22" s="3">
        <v>-1.77</v>
      </c>
      <c r="BM22" s="3">
        <v>-1.77</v>
      </c>
      <c r="BN22" s="3">
        <v>1.76</v>
      </c>
      <c r="BP22" s="2">
        <v>-0.91</v>
      </c>
      <c r="BQ22" s="13">
        <v>5.0199999999999996</v>
      </c>
      <c r="CB22" s="2">
        <v>-5.09</v>
      </c>
      <c r="CD22" s="2">
        <v>-1.1100000000000001</v>
      </c>
      <c r="CE22" s="13">
        <v>4.9000000000000004</v>
      </c>
    </row>
    <row r="23" spans="2:83" x14ac:dyDescent="0.2">
      <c r="B23" s="1" t="s">
        <v>36</v>
      </c>
      <c r="C23" s="9">
        <f t="shared" ref="C23:F23" si="2">C9</f>
        <v>0</v>
      </c>
      <c r="D23" s="9" t="str">
        <f t="shared" si="2"/>
        <v>20 mrad</v>
      </c>
      <c r="E23" s="9">
        <f t="shared" si="2"/>
        <v>-2</v>
      </c>
      <c r="F23" s="9" t="str">
        <f t="shared" si="2"/>
        <v>-21 to -7</v>
      </c>
      <c r="G23" s="2">
        <v>2.04</v>
      </c>
      <c r="I23" s="3">
        <f t="shared" ref="I23:I24" si="3">I9</f>
        <v>0.7</v>
      </c>
      <c r="K23" s="3">
        <v>-2.74</v>
      </c>
      <c r="L23" s="3">
        <v>6.39</v>
      </c>
      <c r="T23" s="3">
        <v>-0.98</v>
      </c>
      <c r="W23" s="3">
        <v>-2.64</v>
      </c>
      <c r="BM23" s="3">
        <v>-2.64</v>
      </c>
      <c r="BN23" s="3">
        <v>0.92</v>
      </c>
      <c r="BP23" s="2">
        <v>-1.53</v>
      </c>
      <c r="BQ23" s="13">
        <v>4.9400000000000004</v>
      </c>
      <c r="CB23" s="3">
        <v>-4.5</v>
      </c>
      <c r="CD23" s="2">
        <v>-1.73</v>
      </c>
      <c r="CE23" s="13">
        <v>4.91</v>
      </c>
    </row>
    <row r="24" spans="2:83" x14ac:dyDescent="0.2">
      <c r="B24" s="1" t="s">
        <v>37</v>
      </c>
      <c r="C24" s="9">
        <f t="shared" ref="C24:F24" si="4">C10</f>
        <v>0</v>
      </c>
      <c r="D24" s="9" t="str">
        <f t="shared" si="4"/>
        <v>20 mrad</v>
      </c>
      <c r="E24" s="9">
        <f t="shared" si="4"/>
        <v>-2</v>
      </c>
      <c r="F24" s="9" t="str">
        <f t="shared" si="4"/>
        <v>7 to 21</v>
      </c>
      <c r="G24" s="2">
        <v>-1.75</v>
      </c>
      <c r="I24" s="3">
        <f t="shared" si="3"/>
        <v>2.0499999999999998</v>
      </c>
      <c r="K24" s="3">
        <v>-2</v>
      </c>
      <c r="L24" s="3">
        <v>4.7</v>
      </c>
      <c r="T24" s="3">
        <v>-1.89</v>
      </c>
      <c r="W24" s="3">
        <v>-1.21</v>
      </c>
      <c r="BM24" s="3">
        <v>-1.21</v>
      </c>
      <c r="BN24" s="3">
        <v>2.38</v>
      </c>
      <c r="BP24" s="3">
        <v>-0.1</v>
      </c>
      <c r="BQ24" s="13">
        <v>6.09</v>
      </c>
      <c r="CB24" s="3">
        <v>-5.49</v>
      </c>
      <c r="CD24" s="3">
        <v>-0.28999999999999998</v>
      </c>
      <c r="CE24" s="13">
        <v>5.85</v>
      </c>
    </row>
    <row r="25" spans="2:83" x14ac:dyDescent="0.2">
      <c r="B25" s="1"/>
      <c r="T25" s="3"/>
      <c r="W25" s="3"/>
      <c r="BM25" s="3"/>
      <c r="BN25" s="3"/>
      <c r="CE25" s="17" t="s">
        <v>93</v>
      </c>
    </row>
    <row r="26" spans="2:83" x14ac:dyDescent="0.2">
      <c r="B26" s="1" t="s">
        <v>30</v>
      </c>
      <c r="C26" s="9">
        <f>C7</f>
        <v>0</v>
      </c>
      <c r="D26" s="9" t="str">
        <f t="shared" ref="D26:F26" si="5">D7</f>
        <v>20 mrad</v>
      </c>
      <c r="E26" s="9">
        <f t="shared" si="5"/>
        <v>0</v>
      </c>
      <c r="F26" s="9">
        <f t="shared" si="5"/>
        <v>-50</v>
      </c>
      <c r="J26" s="20" t="s">
        <v>45</v>
      </c>
      <c r="T26" s="3"/>
      <c r="W26" s="3"/>
      <c r="BM26" s="3"/>
      <c r="BN26" s="3">
        <v>1.37</v>
      </c>
    </row>
    <row r="27" spans="2:83" x14ac:dyDescent="0.2">
      <c r="B27" s="1"/>
      <c r="BN27" s="3"/>
    </row>
    <row r="28" spans="2:83" ht="17" x14ac:dyDescent="0.2">
      <c r="B28" s="1" t="s">
        <v>18</v>
      </c>
      <c r="C28" s="7">
        <f>C4</f>
        <v>0</v>
      </c>
      <c r="D28" s="7" t="str">
        <f t="shared" ref="D28:F28" si="6">D4</f>
        <v>1 MM</v>
      </c>
      <c r="E28" s="7">
        <f t="shared" si="6"/>
        <v>0</v>
      </c>
      <c r="F28" s="7" t="str">
        <f t="shared" si="6"/>
        <v>-21 to -7</v>
      </c>
      <c r="G28" s="2">
        <v>1.91</v>
      </c>
      <c r="I28" s="2">
        <f>I4</f>
        <v>-1.23</v>
      </c>
      <c r="T28" s="3">
        <v>-1.3</v>
      </c>
      <c r="W28" s="3">
        <v>-2.38</v>
      </c>
      <c r="BM28" s="3">
        <v>-2.38</v>
      </c>
      <c r="BN28" s="3">
        <v>1.1599999999999999</v>
      </c>
    </row>
    <row r="29" spans="2:83" x14ac:dyDescent="0.2">
      <c r="B29" s="1" t="s">
        <v>28</v>
      </c>
      <c r="C29" s="2">
        <f>C5</f>
        <v>0</v>
      </c>
      <c r="D29" s="2" t="str">
        <f t="shared" ref="D29:F29" si="7">D5</f>
        <v>1 MM</v>
      </c>
      <c r="E29" s="2">
        <f t="shared" si="7"/>
        <v>0</v>
      </c>
      <c r="F29" s="2" t="str">
        <f t="shared" si="7"/>
        <v>7 to 21</v>
      </c>
      <c r="G29" s="2">
        <v>-1.87</v>
      </c>
      <c r="I29" s="2">
        <f>I5</f>
        <v>0.47</v>
      </c>
      <c r="T29" s="3">
        <v>-1</v>
      </c>
      <c r="W29" s="3">
        <v>-1.19</v>
      </c>
      <c r="BM29" s="3">
        <v>-1.19</v>
      </c>
      <c r="BN29" s="3">
        <v>2.6</v>
      </c>
    </row>
    <row r="30" spans="2:83" x14ac:dyDescent="0.2">
      <c r="B30" s="1" t="s">
        <v>40</v>
      </c>
      <c r="C30" s="9">
        <f>C11</f>
        <v>0</v>
      </c>
      <c r="D30" s="9" t="str">
        <f t="shared" ref="D30:F30" si="8">D11</f>
        <v>1 MM</v>
      </c>
      <c r="E30" s="9">
        <f t="shared" si="8"/>
        <v>-2</v>
      </c>
      <c r="F30" s="9" t="str">
        <f t="shared" si="8"/>
        <v>+-7</v>
      </c>
      <c r="G30" s="2">
        <v>0.02</v>
      </c>
      <c r="I30" s="3">
        <f>I11</f>
        <v>0.25</v>
      </c>
      <c r="T30" s="3">
        <v>-1.72</v>
      </c>
      <c r="W30" s="3">
        <v>-1.74</v>
      </c>
      <c r="BM30" s="3">
        <v>-1.74</v>
      </c>
      <c r="BN30" s="3">
        <v>1.92</v>
      </c>
    </row>
    <row r="31" spans="2:83" x14ac:dyDescent="0.2">
      <c r="T31" s="3"/>
      <c r="BN31" s="3"/>
    </row>
    <row r="32" spans="2:83" x14ac:dyDescent="0.2">
      <c r="AR32" s="65" t="s">
        <v>60</v>
      </c>
      <c r="AS32" s="65"/>
      <c r="BC32" s="65" t="s">
        <v>61</v>
      </c>
      <c r="BD32" s="65"/>
    </row>
    <row r="33" spans="2:69" ht="68" x14ac:dyDescent="0.2">
      <c r="B33" s="14" t="s">
        <v>46</v>
      </c>
      <c r="T33" s="17" t="s">
        <v>50</v>
      </c>
      <c r="U33" s="4" t="s">
        <v>51</v>
      </c>
      <c r="V33" s="4" t="s">
        <v>52</v>
      </c>
      <c r="W33" s="4" t="s">
        <v>56</v>
      </c>
      <c r="AG33" s="4" t="s">
        <v>54</v>
      </c>
      <c r="AH33" s="4" t="s">
        <v>55</v>
      </c>
      <c r="AR33" s="4" t="s">
        <v>58</v>
      </c>
      <c r="AS33" s="4" t="s">
        <v>59</v>
      </c>
      <c r="BC33" s="4" t="s">
        <v>62</v>
      </c>
      <c r="BD33" s="4" t="s">
        <v>63</v>
      </c>
    </row>
    <row r="34" spans="2:69" ht="34" x14ac:dyDescent="0.2">
      <c r="G34" s="17" t="s">
        <v>53</v>
      </c>
      <c r="I34" s="16" t="s">
        <v>39</v>
      </c>
      <c r="T34" s="16" t="s">
        <v>39</v>
      </c>
      <c r="U34" s="16" t="s">
        <v>39</v>
      </c>
      <c r="V34" s="16" t="s">
        <v>39</v>
      </c>
      <c r="W34" s="16" t="s">
        <v>39</v>
      </c>
      <c r="AG34" s="16" t="s">
        <v>39</v>
      </c>
      <c r="AH34" s="16" t="s">
        <v>39</v>
      </c>
      <c r="AR34" s="16" t="s">
        <v>39</v>
      </c>
      <c r="AS34" s="16" t="s">
        <v>39</v>
      </c>
      <c r="BC34" s="16" t="s">
        <v>39</v>
      </c>
      <c r="BD34" s="16" t="s">
        <v>39</v>
      </c>
    </row>
    <row r="35" spans="2:69" x14ac:dyDescent="0.2">
      <c r="B35" s="1" t="s">
        <v>40</v>
      </c>
      <c r="C35" s="9">
        <f>C11</f>
        <v>0</v>
      </c>
      <c r="D35" s="9" t="str">
        <f t="shared" ref="D35:F35" si="9">D11</f>
        <v>1 MM</v>
      </c>
      <c r="E35" s="9">
        <f t="shared" si="9"/>
        <v>-2</v>
      </c>
      <c r="F35" s="9" t="str">
        <f t="shared" si="9"/>
        <v>+-7</v>
      </c>
      <c r="G35" s="3">
        <v>0.33</v>
      </c>
      <c r="I35" s="3">
        <f>I11</f>
        <v>0.25</v>
      </c>
      <c r="T35" s="3">
        <v>-1.3</v>
      </c>
      <c r="U35" s="3">
        <v>-1.1399999999999999</v>
      </c>
      <c r="V35" s="3">
        <v>-1.46</v>
      </c>
      <c r="W35" s="3">
        <v>-1.74</v>
      </c>
      <c r="X35" s="3"/>
      <c r="Y35" s="3"/>
      <c r="Z35" s="3"/>
      <c r="AA35" s="3"/>
      <c r="AG35" s="3">
        <v>-1.33</v>
      </c>
      <c r="AH35" s="3">
        <v>-1.27</v>
      </c>
      <c r="AR35" s="3">
        <v>0.17</v>
      </c>
      <c r="AS35" s="3">
        <v>-2.76</v>
      </c>
      <c r="BC35" s="3">
        <v>-1.3</v>
      </c>
      <c r="BD35" s="2"/>
    </row>
    <row r="36" spans="2:69" x14ac:dyDescent="0.2">
      <c r="B36" s="1" t="s">
        <v>41</v>
      </c>
      <c r="C36" s="8">
        <f t="shared" ref="C36:F36" si="10">C12</f>
        <v>7.5</v>
      </c>
      <c r="D36" s="9" t="str">
        <f t="shared" si="10"/>
        <v>1 MM</v>
      </c>
      <c r="E36" s="9">
        <f t="shared" si="10"/>
        <v>-2</v>
      </c>
      <c r="F36" s="9" t="str">
        <f t="shared" si="10"/>
        <v>+-7</v>
      </c>
      <c r="G36" s="3">
        <v>8.74</v>
      </c>
      <c r="I36" s="3">
        <f t="shared" ref="I36:I39" si="11">I12</f>
        <v>-0.49</v>
      </c>
      <c r="T36" s="3">
        <v>0.25</v>
      </c>
      <c r="U36" s="3">
        <v>1.88</v>
      </c>
      <c r="V36" s="3">
        <v>-1.38</v>
      </c>
      <c r="W36" s="3">
        <v>-4.16</v>
      </c>
      <c r="X36" s="3"/>
      <c r="Y36" s="3"/>
      <c r="Z36" s="3"/>
      <c r="AA36" s="3"/>
      <c r="AG36" s="3">
        <v>-0.01</v>
      </c>
      <c r="AH36" s="3">
        <v>0.51</v>
      </c>
      <c r="AR36" s="3">
        <v>1.75</v>
      </c>
      <c r="AS36" s="3">
        <v>-1.25</v>
      </c>
      <c r="BC36" s="3">
        <v>0.23</v>
      </c>
      <c r="BD36" s="2"/>
    </row>
    <row r="37" spans="2:69" x14ac:dyDescent="0.2">
      <c r="B37" s="1" t="s">
        <v>42</v>
      </c>
      <c r="C37" s="9">
        <f t="shared" ref="C37:F37" si="12">C13</f>
        <v>-15</v>
      </c>
      <c r="D37" s="9" t="str">
        <f t="shared" si="12"/>
        <v>1 MM</v>
      </c>
      <c r="E37" s="9">
        <f t="shared" si="12"/>
        <v>-2</v>
      </c>
      <c r="F37" s="9" t="str">
        <f t="shared" si="12"/>
        <v>+-7</v>
      </c>
      <c r="G37" s="3">
        <v>-16.38</v>
      </c>
      <c r="I37" s="3">
        <f t="shared" si="11"/>
        <v>6.02</v>
      </c>
      <c r="T37" s="3">
        <v>-5.25</v>
      </c>
      <c r="U37" s="3">
        <v>-7.89</v>
      </c>
      <c r="V37" s="3">
        <v>-2.64</v>
      </c>
      <c r="W37" s="3">
        <v>1.75</v>
      </c>
      <c r="X37" s="3"/>
      <c r="Y37" s="3"/>
      <c r="Z37" s="3"/>
      <c r="AA37" s="3"/>
      <c r="AG37" s="3">
        <v>-4.83</v>
      </c>
      <c r="AH37" s="3">
        <v>-5.67</v>
      </c>
      <c r="AR37" s="3">
        <v>-3.94</v>
      </c>
      <c r="AS37" s="3">
        <v>-6.57</v>
      </c>
      <c r="BC37" s="3">
        <v>-5.22</v>
      </c>
      <c r="BD37" s="2"/>
    </row>
    <row r="38" spans="2:69" x14ac:dyDescent="0.2">
      <c r="B38" s="1" t="s">
        <v>43</v>
      </c>
      <c r="C38" s="8">
        <f t="shared" ref="C38:F38" si="13">C14</f>
        <v>-7.5</v>
      </c>
      <c r="D38" s="9" t="str">
        <f t="shared" si="13"/>
        <v>1 MM</v>
      </c>
      <c r="E38" s="9">
        <f t="shared" si="13"/>
        <v>-2</v>
      </c>
      <c r="F38" s="9" t="str">
        <f t="shared" si="13"/>
        <v>+-7</v>
      </c>
      <c r="G38" s="3">
        <v>-8.1</v>
      </c>
      <c r="I38" s="3">
        <f t="shared" si="11"/>
        <v>3.81</v>
      </c>
      <c r="T38" s="3">
        <v>-3.33</v>
      </c>
      <c r="U38" s="3">
        <v>-4.62</v>
      </c>
      <c r="V38" s="3">
        <v>-2.04</v>
      </c>
      <c r="W38" s="3">
        <v>0.16</v>
      </c>
      <c r="X38" s="3"/>
      <c r="Y38" s="3"/>
      <c r="Z38" s="3"/>
      <c r="AA38" s="3"/>
      <c r="AG38" s="3">
        <v>-3.12</v>
      </c>
      <c r="AH38" s="3">
        <v>-3.53</v>
      </c>
      <c r="AR38" s="3">
        <v>-1.92</v>
      </c>
      <c r="AS38" s="3">
        <v>-4.7300000000000004</v>
      </c>
      <c r="BC38" s="3">
        <v>-3.31</v>
      </c>
      <c r="BD38" s="2"/>
    </row>
    <row r="39" spans="2:69" x14ac:dyDescent="0.2">
      <c r="B39" s="1" t="s">
        <v>44</v>
      </c>
      <c r="C39" s="9">
        <f t="shared" ref="C39:F39" si="14">C15</f>
        <v>20</v>
      </c>
      <c r="D39" s="9" t="str">
        <f t="shared" si="14"/>
        <v>1 MM</v>
      </c>
      <c r="E39" s="9">
        <f t="shared" si="14"/>
        <v>-2</v>
      </c>
      <c r="F39" s="9" t="str">
        <f t="shared" si="14"/>
        <v>+-7</v>
      </c>
      <c r="G39" s="3">
        <v>21.66</v>
      </c>
      <c r="I39" s="3">
        <f t="shared" si="11"/>
        <v>-3.42</v>
      </c>
      <c r="T39" s="3">
        <v>2.63</v>
      </c>
      <c r="U39" s="3">
        <v>6.4</v>
      </c>
      <c r="V39" s="3">
        <v>-1.1100000000000001</v>
      </c>
      <c r="W39" s="3">
        <v>-7.38</v>
      </c>
      <c r="X39" s="3"/>
      <c r="Y39" s="3"/>
      <c r="Z39" s="3"/>
      <c r="AA39" s="3"/>
      <c r="AG39" s="3">
        <v>2.0299999999999998</v>
      </c>
      <c r="AH39" s="3">
        <v>3.22</v>
      </c>
      <c r="AR39" s="3">
        <v>4.12</v>
      </c>
      <c r="AS39" s="3">
        <v>1.1499999999999999</v>
      </c>
      <c r="BC39" s="3">
        <v>2.6</v>
      </c>
      <c r="BD39" s="2"/>
    </row>
    <row r="40" spans="2:69" x14ac:dyDescent="0.2">
      <c r="BC40" t="s">
        <v>64</v>
      </c>
    </row>
    <row r="41" spans="2:69" x14ac:dyDescent="0.2">
      <c r="B41" s="1" t="s">
        <v>29</v>
      </c>
      <c r="C41" s="9">
        <f>C6</f>
        <v>0</v>
      </c>
      <c r="D41" s="9" t="str">
        <f t="shared" ref="D41:F41" si="15">D6</f>
        <v>20 mrad</v>
      </c>
      <c r="E41" s="9">
        <f t="shared" si="15"/>
        <v>0</v>
      </c>
      <c r="F41" s="9" t="str">
        <f t="shared" si="15"/>
        <v>+-7</v>
      </c>
      <c r="I41" s="2">
        <f>I6</f>
        <v>-0.56999999999999995</v>
      </c>
      <c r="J41" s="20" t="s">
        <v>45</v>
      </c>
      <c r="V41" s="19"/>
      <c r="W41" s="74" t="s">
        <v>57</v>
      </c>
      <c r="AG41" s="19"/>
      <c r="AH41" s="19"/>
      <c r="AR41" s="19"/>
      <c r="AS41" s="19"/>
    </row>
    <row r="42" spans="2:69" x14ac:dyDescent="0.2">
      <c r="B42" s="1" t="s">
        <v>35</v>
      </c>
      <c r="C42" s="9">
        <f>C8</f>
        <v>0</v>
      </c>
      <c r="D42" s="9" t="str">
        <f t="shared" ref="D42:F42" si="16">D8</f>
        <v>20 mrad</v>
      </c>
      <c r="E42" s="9">
        <f t="shared" si="16"/>
        <v>-2</v>
      </c>
      <c r="F42" s="9" t="str">
        <f t="shared" si="16"/>
        <v>+-7</v>
      </c>
      <c r="I42" s="3">
        <f>I8</f>
        <v>1.83</v>
      </c>
      <c r="J42" s="21" t="s">
        <v>45</v>
      </c>
      <c r="V42" s="19"/>
      <c r="W42" s="74"/>
      <c r="AG42" s="19"/>
      <c r="AH42" s="19"/>
      <c r="AR42" s="19"/>
      <c r="AS42" s="19"/>
    </row>
    <row r="43" spans="2:69" x14ac:dyDescent="0.2">
      <c r="B43" s="1"/>
      <c r="V43" s="19"/>
      <c r="W43" s="74"/>
      <c r="AG43" s="19"/>
      <c r="AH43" s="19"/>
      <c r="AR43" s="19"/>
      <c r="AS43" s="19"/>
    </row>
    <row r="44" spans="2:69" x14ac:dyDescent="0.2">
      <c r="B44" s="1"/>
      <c r="V44" s="19"/>
      <c r="W44" s="74"/>
      <c r="AG44" s="19"/>
      <c r="AH44" s="19"/>
      <c r="AR44" s="19"/>
      <c r="AS44" s="19"/>
    </row>
    <row r="45" spans="2:69" x14ac:dyDescent="0.2">
      <c r="B45" s="1"/>
    </row>
    <row r="46" spans="2:69" ht="17" thickBot="1" x14ac:dyDescent="0.25">
      <c r="B46" s="1"/>
    </row>
    <row r="47" spans="2:69" x14ac:dyDescent="0.2">
      <c r="B47" s="1"/>
      <c r="N47" s="75" t="s">
        <v>69</v>
      </c>
      <c r="O47" s="76"/>
      <c r="P47" s="76"/>
      <c r="Q47" s="77"/>
      <c r="R47" s="65" t="s">
        <v>56</v>
      </c>
      <c r="S47" s="65"/>
      <c r="T47" s="65"/>
      <c r="U47" s="65"/>
      <c r="V47" s="75" t="s">
        <v>70</v>
      </c>
      <c r="W47" s="76"/>
      <c r="X47" s="76"/>
      <c r="Y47" s="77"/>
      <c r="Z47" s="75" t="s">
        <v>71</v>
      </c>
      <c r="AA47" s="76"/>
      <c r="AB47" s="76"/>
      <c r="AC47" s="77"/>
      <c r="AD47" s="75" t="s">
        <v>73</v>
      </c>
      <c r="AE47" s="76"/>
      <c r="AF47" s="76"/>
      <c r="AG47" s="77"/>
      <c r="AH47" s="75" t="s">
        <v>74</v>
      </c>
      <c r="AI47" s="76"/>
      <c r="AJ47" s="76"/>
      <c r="AK47" s="77"/>
      <c r="AL47" s="75" t="s">
        <v>75</v>
      </c>
      <c r="AM47" s="76"/>
      <c r="AN47" s="76"/>
      <c r="AO47" s="77"/>
      <c r="AP47" s="75" t="s">
        <v>77</v>
      </c>
      <c r="AQ47" s="76"/>
      <c r="AR47" s="76"/>
      <c r="AS47" s="77"/>
      <c r="AT47" s="80" t="s">
        <v>78</v>
      </c>
      <c r="AU47" s="81"/>
      <c r="AV47" s="81"/>
      <c r="AW47" s="82"/>
      <c r="AX47" s="75" t="s">
        <v>82</v>
      </c>
      <c r="AY47" s="76"/>
      <c r="AZ47" s="76"/>
      <c r="BA47" s="77"/>
      <c r="BB47" s="75" t="s">
        <v>85</v>
      </c>
      <c r="BC47" s="76"/>
      <c r="BD47" s="76"/>
      <c r="BE47" s="77"/>
      <c r="BF47" s="75" t="s">
        <v>86</v>
      </c>
      <c r="BG47" s="76"/>
      <c r="BH47" s="76"/>
      <c r="BI47" s="77"/>
      <c r="BJ47" s="75" t="s">
        <v>87</v>
      </c>
      <c r="BK47" s="76"/>
      <c r="BL47" s="76"/>
      <c r="BM47" s="77"/>
      <c r="BN47" s="75" t="s">
        <v>88</v>
      </c>
      <c r="BO47" s="76"/>
      <c r="BP47" s="76"/>
      <c r="BQ47" s="77"/>
    </row>
    <row r="48" spans="2:69" ht="68" x14ac:dyDescent="0.2">
      <c r="C48" s="4" t="s">
        <v>24</v>
      </c>
      <c r="D48" s="4" t="s">
        <v>27</v>
      </c>
      <c r="E48" s="4" t="s">
        <v>21</v>
      </c>
      <c r="F48" s="4" t="s">
        <v>19</v>
      </c>
      <c r="G48" s="4"/>
      <c r="H48" s="4"/>
      <c r="I48" s="4" t="s">
        <v>2</v>
      </c>
      <c r="J48" s="4" t="s">
        <v>65</v>
      </c>
      <c r="K48" s="4" t="s">
        <v>66</v>
      </c>
      <c r="L48" s="4" t="s">
        <v>67</v>
      </c>
      <c r="N48" s="26" t="s">
        <v>2</v>
      </c>
      <c r="O48" s="4" t="s">
        <v>65</v>
      </c>
      <c r="P48" s="4" t="s">
        <v>66</v>
      </c>
      <c r="Q48" s="27" t="s">
        <v>67</v>
      </c>
      <c r="R48" s="4" t="s">
        <v>2</v>
      </c>
      <c r="S48" s="4" t="s">
        <v>65</v>
      </c>
      <c r="T48" s="4" t="s">
        <v>66</v>
      </c>
      <c r="U48" s="4" t="s">
        <v>67</v>
      </c>
      <c r="V48" s="26" t="s">
        <v>2</v>
      </c>
      <c r="W48" s="4" t="s">
        <v>65</v>
      </c>
      <c r="X48" s="4" t="s">
        <v>66</v>
      </c>
      <c r="Y48" s="27" t="s">
        <v>67</v>
      </c>
      <c r="Z48" s="26" t="s">
        <v>2</v>
      </c>
      <c r="AA48" s="4" t="s">
        <v>65</v>
      </c>
      <c r="AB48" s="4" t="s">
        <v>66</v>
      </c>
      <c r="AC48" s="27" t="s">
        <v>67</v>
      </c>
      <c r="AD48" s="26" t="s">
        <v>2</v>
      </c>
      <c r="AE48" s="4" t="s">
        <v>65</v>
      </c>
      <c r="AF48" s="4" t="s">
        <v>66</v>
      </c>
      <c r="AG48" s="27" t="s">
        <v>67</v>
      </c>
      <c r="AH48" s="26" t="s">
        <v>2</v>
      </c>
      <c r="AI48" s="4" t="s">
        <v>65</v>
      </c>
      <c r="AJ48" s="4" t="s">
        <v>66</v>
      </c>
      <c r="AK48" s="27" t="s">
        <v>67</v>
      </c>
      <c r="AL48" s="26" t="s">
        <v>2</v>
      </c>
      <c r="AM48" s="4" t="s">
        <v>65</v>
      </c>
      <c r="AN48" s="4" t="s">
        <v>66</v>
      </c>
      <c r="AO48" s="27" t="s">
        <v>67</v>
      </c>
      <c r="AP48" s="26" t="s">
        <v>2</v>
      </c>
      <c r="AQ48" s="4" t="s">
        <v>65</v>
      </c>
      <c r="AR48" s="4" t="s">
        <v>66</v>
      </c>
      <c r="AS48" s="27" t="s">
        <v>67</v>
      </c>
      <c r="AT48" s="26" t="s">
        <v>2</v>
      </c>
      <c r="AU48" s="4" t="s">
        <v>65</v>
      </c>
      <c r="AV48" s="4" t="s">
        <v>66</v>
      </c>
      <c r="AW48" s="27" t="s">
        <v>67</v>
      </c>
      <c r="AX48" s="26" t="s">
        <v>2</v>
      </c>
      <c r="AY48" s="4" t="s">
        <v>65</v>
      </c>
      <c r="AZ48" s="4" t="s">
        <v>66</v>
      </c>
      <c r="BA48" s="27" t="s">
        <v>67</v>
      </c>
      <c r="BB48" s="26" t="s">
        <v>2</v>
      </c>
      <c r="BC48" s="4" t="s">
        <v>65</v>
      </c>
      <c r="BD48" s="4" t="s">
        <v>66</v>
      </c>
      <c r="BE48" s="27" t="s">
        <v>67</v>
      </c>
      <c r="BF48" s="26" t="s">
        <v>2</v>
      </c>
      <c r="BG48" s="4" t="s">
        <v>65</v>
      </c>
      <c r="BH48" s="4" t="s">
        <v>66</v>
      </c>
      <c r="BI48" s="27" t="s">
        <v>67</v>
      </c>
      <c r="BJ48" s="26" t="s">
        <v>2</v>
      </c>
      <c r="BK48" s="4" t="s">
        <v>65</v>
      </c>
      <c r="BL48" s="4" t="s">
        <v>66</v>
      </c>
      <c r="BM48" s="27" t="s">
        <v>67</v>
      </c>
      <c r="BN48" s="26" t="s">
        <v>2</v>
      </c>
      <c r="BO48" s="4" t="s">
        <v>65</v>
      </c>
      <c r="BP48" s="4" t="s">
        <v>66</v>
      </c>
      <c r="BQ48" s="27" t="s">
        <v>67</v>
      </c>
    </row>
    <row r="49" spans="2:78" ht="17" x14ac:dyDescent="0.2">
      <c r="B49" s="1" t="s">
        <v>18</v>
      </c>
      <c r="C49" s="7">
        <v>0</v>
      </c>
      <c r="D49" s="7" t="s">
        <v>26</v>
      </c>
      <c r="E49" s="7">
        <v>0</v>
      </c>
      <c r="F49" s="7" t="s">
        <v>20</v>
      </c>
      <c r="G49" s="11"/>
      <c r="H49" s="11"/>
      <c r="I49" s="12">
        <v>-1.23</v>
      </c>
      <c r="N49" s="28"/>
      <c r="O49" s="3"/>
      <c r="P49" s="3"/>
      <c r="Q49" s="29"/>
      <c r="V49" s="28"/>
      <c r="W49" s="3"/>
      <c r="X49" s="3"/>
      <c r="Y49" s="29"/>
      <c r="Z49" s="28"/>
      <c r="AA49" s="3"/>
      <c r="AB49" s="3"/>
      <c r="AC49" s="29"/>
      <c r="AD49" s="28"/>
      <c r="AE49" s="3"/>
      <c r="AF49" s="3"/>
      <c r="AG49" s="29"/>
      <c r="AH49" s="28"/>
      <c r="AI49" s="3"/>
      <c r="AJ49" s="3"/>
      <c r="AK49" s="29"/>
      <c r="AL49" s="28"/>
      <c r="AM49" s="3"/>
      <c r="AN49" s="3"/>
      <c r="AO49" s="29"/>
      <c r="AP49" s="28"/>
      <c r="AQ49" s="3"/>
      <c r="AR49" s="3"/>
      <c r="AS49" s="29"/>
      <c r="AT49" s="28"/>
      <c r="AU49" s="3"/>
      <c r="AV49" s="3"/>
      <c r="AW49" s="29"/>
      <c r="AX49" s="28"/>
      <c r="AY49" s="3"/>
      <c r="AZ49" s="3"/>
      <c r="BA49" s="29"/>
      <c r="BB49" s="28"/>
      <c r="BC49" s="3"/>
      <c r="BD49" s="3"/>
      <c r="BE49" s="29"/>
      <c r="BF49" s="28"/>
      <c r="BG49" s="3"/>
      <c r="BH49" s="3"/>
      <c r="BI49" s="29"/>
      <c r="BJ49" s="28"/>
      <c r="BK49" s="3"/>
      <c r="BL49" s="3"/>
      <c r="BM49" s="29"/>
      <c r="BN49" s="28"/>
      <c r="BO49" s="3"/>
      <c r="BP49" s="3"/>
      <c r="BQ49" s="29"/>
    </row>
    <row r="50" spans="2:78" ht="17" x14ac:dyDescent="0.2">
      <c r="B50" s="1" t="s">
        <v>28</v>
      </c>
      <c r="C50" s="7">
        <v>0</v>
      </c>
      <c r="D50" s="7" t="s">
        <v>26</v>
      </c>
      <c r="E50" s="7">
        <v>0</v>
      </c>
      <c r="F50" s="7" t="s">
        <v>23</v>
      </c>
      <c r="G50" s="11"/>
      <c r="H50" s="11"/>
      <c r="I50" s="12">
        <v>0.47</v>
      </c>
      <c r="N50" s="28"/>
      <c r="O50" s="3"/>
      <c r="P50" s="3"/>
      <c r="Q50" s="29"/>
      <c r="V50" s="28"/>
      <c r="W50" s="3"/>
      <c r="X50" s="3"/>
      <c r="Y50" s="29"/>
      <c r="Z50" s="28"/>
      <c r="AA50" s="3"/>
      <c r="AB50" s="3"/>
      <c r="AC50" s="29"/>
      <c r="AD50" s="28"/>
      <c r="AE50" s="3"/>
      <c r="AF50" s="3"/>
      <c r="AG50" s="29"/>
      <c r="AH50" s="28"/>
      <c r="AI50" s="3"/>
      <c r="AJ50" s="3"/>
      <c r="AK50" s="29"/>
      <c r="AL50" s="28"/>
      <c r="AM50" s="3"/>
      <c r="AN50" s="3"/>
      <c r="AO50" s="29"/>
      <c r="AP50" s="28"/>
      <c r="AQ50" s="3"/>
      <c r="AR50" s="3"/>
      <c r="AS50" s="29"/>
      <c r="AT50" s="28"/>
      <c r="AU50" s="3"/>
      <c r="AV50" s="3"/>
      <c r="AW50" s="29"/>
      <c r="AX50" s="28"/>
      <c r="AY50" s="3"/>
      <c r="AZ50" s="3"/>
      <c r="BA50" s="29"/>
      <c r="BB50" s="28"/>
      <c r="BC50" s="3"/>
      <c r="BD50" s="3"/>
      <c r="BE50" s="29"/>
      <c r="BF50" s="28"/>
      <c r="BG50" s="3"/>
      <c r="BH50" s="3"/>
      <c r="BI50" s="29"/>
      <c r="BJ50" s="28"/>
      <c r="BK50" s="3"/>
      <c r="BL50" s="3"/>
      <c r="BM50" s="29"/>
      <c r="BN50" s="28"/>
      <c r="BO50" s="3"/>
      <c r="BP50" s="3"/>
      <c r="BQ50" s="29"/>
    </row>
    <row r="51" spans="2:78" x14ac:dyDescent="0.2">
      <c r="B51" s="1" t="s">
        <v>29</v>
      </c>
      <c r="C51" s="9">
        <v>0</v>
      </c>
      <c r="D51" s="9" t="s">
        <v>25</v>
      </c>
      <c r="E51" s="7">
        <v>0</v>
      </c>
      <c r="F51" s="10" t="s">
        <v>22</v>
      </c>
      <c r="G51" s="11"/>
      <c r="H51" s="11"/>
      <c r="I51" s="12">
        <v>-0.56999999999999995</v>
      </c>
      <c r="N51" s="28"/>
      <c r="O51" s="3"/>
      <c r="P51" s="3"/>
      <c r="Q51" s="29"/>
      <c r="V51" s="28"/>
      <c r="W51" s="3"/>
      <c r="X51" s="3"/>
      <c r="Y51" s="29"/>
      <c r="Z51" s="28"/>
      <c r="AA51" s="3"/>
      <c r="AB51" s="3"/>
      <c r="AC51" s="29"/>
      <c r="AD51" s="28"/>
      <c r="AE51" s="3"/>
      <c r="AF51" s="3"/>
      <c r="AG51" s="29"/>
      <c r="AH51" s="28"/>
      <c r="AI51" s="3"/>
      <c r="AJ51" s="3"/>
      <c r="AK51" s="29"/>
      <c r="AL51" s="28"/>
      <c r="AM51" s="3"/>
      <c r="AN51" s="3"/>
      <c r="AO51" s="29"/>
      <c r="AP51" s="28"/>
      <c r="AQ51" s="3"/>
      <c r="AR51" s="3"/>
      <c r="AS51" s="29"/>
      <c r="AT51" s="28"/>
      <c r="AU51" s="3"/>
      <c r="AV51" s="3"/>
      <c r="AW51" s="29"/>
      <c r="AX51" s="28"/>
      <c r="AY51" s="3"/>
      <c r="AZ51" s="3"/>
      <c r="BA51" s="29"/>
      <c r="BB51" s="28"/>
      <c r="BC51" s="3"/>
      <c r="BD51" s="3"/>
      <c r="BE51" s="29"/>
      <c r="BF51" s="28"/>
      <c r="BG51" s="3"/>
      <c r="BH51" s="3"/>
      <c r="BI51" s="29"/>
      <c r="BJ51" s="28"/>
      <c r="BK51" s="3"/>
      <c r="BL51" s="3"/>
      <c r="BM51" s="29"/>
      <c r="BN51" s="28"/>
      <c r="BO51" s="3"/>
      <c r="BP51" s="3"/>
      <c r="BQ51" s="29"/>
    </row>
    <row r="52" spans="2:78" x14ac:dyDescent="0.2">
      <c r="B52" s="1" t="s">
        <v>30</v>
      </c>
      <c r="C52" s="9">
        <v>0</v>
      </c>
      <c r="D52" s="9" t="s">
        <v>25</v>
      </c>
      <c r="E52" s="7">
        <v>0</v>
      </c>
      <c r="F52" s="7">
        <f>+-50</f>
        <v>-50</v>
      </c>
      <c r="G52" s="11"/>
      <c r="H52" s="11"/>
      <c r="I52" s="12">
        <v>-0.33</v>
      </c>
      <c r="N52" s="28"/>
      <c r="O52" s="3"/>
      <c r="P52" s="3"/>
      <c r="Q52" s="29"/>
      <c r="V52" s="28"/>
      <c r="W52" s="3"/>
      <c r="X52" s="3"/>
      <c r="Y52" s="29"/>
      <c r="Z52" s="28"/>
      <c r="AA52" s="3"/>
      <c r="AB52" s="3"/>
      <c r="AC52" s="29"/>
      <c r="AD52" s="28"/>
      <c r="AE52" s="3"/>
      <c r="AF52" s="3"/>
      <c r="AG52" s="29"/>
      <c r="AH52" s="28"/>
      <c r="AI52" s="3"/>
      <c r="AJ52" s="3"/>
      <c r="AK52" s="29"/>
      <c r="AL52" s="28"/>
      <c r="AM52" s="3"/>
      <c r="AN52" s="3"/>
      <c r="AO52" s="29"/>
      <c r="AP52" s="28"/>
      <c r="AQ52" s="3"/>
      <c r="AR52" s="3"/>
      <c r="AS52" s="29"/>
      <c r="AT52" s="28"/>
      <c r="AU52" s="3"/>
      <c r="AV52" s="3"/>
      <c r="AW52" s="29"/>
      <c r="AX52" s="28"/>
      <c r="AY52" s="3"/>
      <c r="AZ52" s="3"/>
      <c r="BA52" s="29"/>
      <c r="BB52" s="28"/>
      <c r="BC52" s="3"/>
      <c r="BD52" s="3"/>
      <c r="BE52" s="29"/>
      <c r="BF52" s="28"/>
      <c r="BG52" s="3"/>
      <c r="BH52" s="3"/>
      <c r="BI52" s="29"/>
      <c r="BJ52" s="28"/>
      <c r="BK52" s="3"/>
      <c r="BL52" s="3"/>
      <c r="BM52" s="29"/>
      <c r="BN52" s="28"/>
      <c r="BO52" s="3"/>
      <c r="BP52" s="3"/>
      <c r="BQ52" s="29"/>
    </row>
    <row r="53" spans="2:78" x14ac:dyDescent="0.2">
      <c r="B53" s="1" t="s">
        <v>5</v>
      </c>
      <c r="C53" s="9">
        <v>0</v>
      </c>
      <c r="D53" s="9" t="s">
        <v>25</v>
      </c>
      <c r="E53" s="9">
        <v>-2</v>
      </c>
      <c r="F53" s="10" t="s">
        <v>22</v>
      </c>
      <c r="G53" s="3"/>
      <c r="H53" s="3"/>
      <c r="I53" s="3">
        <v>1.83</v>
      </c>
      <c r="N53" s="28"/>
      <c r="O53" s="3"/>
      <c r="P53" s="3"/>
      <c r="Q53" s="29"/>
      <c r="V53" s="28"/>
      <c r="W53" s="3"/>
      <c r="X53" s="3"/>
      <c r="Y53" s="29"/>
      <c r="Z53" s="28"/>
      <c r="AA53" s="3"/>
      <c r="AB53" s="3"/>
      <c r="AC53" s="29"/>
      <c r="AD53" s="28"/>
      <c r="AE53" s="3"/>
      <c r="AF53" s="3"/>
      <c r="AG53" s="29"/>
      <c r="AH53" s="28"/>
      <c r="AI53" s="3"/>
      <c r="AJ53" s="3"/>
      <c r="AK53" s="29"/>
      <c r="AL53" s="28"/>
      <c r="AM53" s="3"/>
      <c r="AN53" s="3"/>
      <c r="AO53" s="29"/>
      <c r="AP53" s="28"/>
      <c r="AQ53" s="3"/>
      <c r="AR53" s="3"/>
      <c r="AS53" s="29"/>
      <c r="AT53" s="28"/>
      <c r="AU53" s="3"/>
      <c r="AV53" s="3"/>
      <c r="AW53" s="29"/>
      <c r="AX53" s="28"/>
      <c r="AY53" s="3"/>
      <c r="AZ53" s="3"/>
      <c r="BA53" s="29"/>
      <c r="BB53" s="28"/>
      <c r="BC53" s="3"/>
      <c r="BD53" s="3"/>
      <c r="BE53" s="29"/>
      <c r="BF53" s="28"/>
      <c r="BG53" s="3"/>
      <c r="BH53" s="3"/>
      <c r="BI53" s="29"/>
      <c r="BJ53" s="28"/>
      <c r="BK53" s="3"/>
      <c r="BL53" s="3"/>
      <c r="BM53" s="29"/>
      <c r="BN53" s="28"/>
      <c r="BO53" s="3"/>
      <c r="BP53" s="3"/>
      <c r="BQ53" s="29"/>
    </row>
    <row r="54" spans="2:78" ht="17" x14ac:dyDescent="0.2">
      <c r="B54" s="1" t="s">
        <v>6</v>
      </c>
      <c r="C54" s="9">
        <v>0</v>
      </c>
      <c r="D54" s="9" t="s">
        <v>25</v>
      </c>
      <c r="E54" s="9">
        <v>-2</v>
      </c>
      <c r="F54" s="7" t="s">
        <v>20</v>
      </c>
      <c r="G54" s="3"/>
      <c r="H54" s="3"/>
      <c r="I54" s="3">
        <v>0.7</v>
      </c>
      <c r="N54" s="28"/>
      <c r="O54" s="3"/>
      <c r="P54" s="3"/>
      <c r="Q54" s="29"/>
      <c r="V54" s="28"/>
      <c r="W54" s="3"/>
      <c r="X54" s="3"/>
      <c r="Y54" s="29"/>
      <c r="Z54" s="28"/>
      <c r="AA54" s="3"/>
      <c r="AB54" s="3"/>
      <c r="AC54" s="29"/>
      <c r="AD54" s="28"/>
      <c r="AE54" s="3"/>
      <c r="AF54" s="3"/>
      <c r="AG54" s="29"/>
      <c r="AH54" s="28"/>
      <c r="AI54" s="3"/>
      <c r="AJ54" s="3"/>
      <c r="AK54" s="29"/>
      <c r="AL54" s="28"/>
      <c r="AM54" s="3"/>
      <c r="AN54" s="3"/>
      <c r="AO54" s="29"/>
      <c r="AP54" s="28"/>
      <c r="AQ54" s="3"/>
      <c r="AR54" s="3"/>
      <c r="AS54" s="29"/>
      <c r="AT54" s="28"/>
      <c r="AU54" s="3"/>
      <c r="AV54" s="3"/>
      <c r="AW54" s="29"/>
      <c r="AX54" s="28"/>
      <c r="AY54" s="3"/>
      <c r="AZ54" s="3"/>
      <c r="BA54" s="29"/>
      <c r="BB54" s="28"/>
      <c r="BC54" s="3"/>
      <c r="BD54" s="3"/>
      <c r="BE54" s="29"/>
      <c r="BF54" s="28"/>
      <c r="BG54" s="3"/>
      <c r="BH54" s="3"/>
      <c r="BI54" s="29"/>
      <c r="BJ54" s="28"/>
      <c r="BK54" s="3"/>
      <c r="BL54" s="3"/>
      <c r="BM54" s="29"/>
      <c r="BN54" s="28"/>
      <c r="BO54" s="3"/>
      <c r="BP54" s="3"/>
      <c r="BQ54" s="29"/>
    </row>
    <row r="55" spans="2:78" x14ac:dyDescent="0.2">
      <c r="B55" s="1" t="s">
        <v>7</v>
      </c>
      <c r="C55" s="9">
        <v>0</v>
      </c>
      <c r="D55" s="9" t="s">
        <v>25</v>
      </c>
      <c r="E55" s="9">
        <v>-2</v>
      </c>
      <c r="F55" s="10" t="s">
        <v>23</v>
      </c>
      <c r="G55" s="3"/>
      <c r="H55" s="3"/>
      <c r="I55" s="3">
        <v>2.0499999999999998</v>
      </c>
      <c r="N55" s="28"/>
      <c r="O55" s="3"/>
      <c r="P55" s="3"/>
      <c r="Q55" s="29"/>
      <c r="V55" s="28"/>
      <c r="W55" s="3"/>
      <c r="X55" s="3"/>
      <c r="Y55" s="29"/>
      <c r="Z55" s="28"/>
      <c r="AA55" s="3"/>
      <c r="AB55" s="3"/>
      <c r="AC55" s="29"/>
      <c r="AD55" s="28"/>
      <c r="AE55" s="3"/>
      <c r="AF55" s="3"/>
      <c r="AG55" s="29"/>
      <c r="AH55" s="28"/>
      <c r="AI55" s="3"/>
      <c r="AJ55" s="3"/>
      <c r="AK55" s="29"/>
      <c r="AL55" s="28"/>
      <c r="AM55" s="3"/>
      <c r="AN55" s="3"/>
      <c r="AO55" s="29"/>
      <c r="AP55" s="28"/>
      <c r="AQ55" s="3"/>
      <c r="AR55" s="3"/>
      <c r="AS55" s="29"/>
      <c r="AT55" s="28"/>
      <c r="AU55" s="3"/>
      <c r="AV55" s="3"/>
      <c r="AW55" s="29"/>
      <c r="AX55" s="28"/>
      <c r="AY55" s="3"/>
      <c r="AZ55" s="3"/>
      <c r="BA55" s="29"/>
      <c r="BB55" s="28"/>
      <c r="BC55" s="3"/>
      <c r="BD55" s="3"/>
      <c r="BE55" s="29"/>
      <c r="BF55" s="28"/>
      <c r="BG55" s="3"/>
      <c r="BH55" s="3"/>
      <c r="BI55" s="29"/>
      <c r="BJ55" s="28"/>
      <c r="BK55" s="3"/>
      <c r="BL55" s="3"/>
      <c r="BM55" s="29"/>
      <c r="BN55" s="28"/>
      <c r="BO55" s="3"/>
      <c r="BP55" s="3"/>
      <c r="BQ55" s="29"/>
    </row>
    <row r="56" spans="2:78" x14ac:dyDescent="0.2">
      <c r="B56" s="1" t="s">
        <v>8</v>
      </c>
      <c r="C56" s="9">
        <v>0</v>
      </c>
      <c r="D56" s="9" t="s">
        <v>26</v>
      </c>
      <c r="E56" s="9">
        <v>-2</v>
      </c>
      <c r="F56" s="10" t="s">
        <v>22</v>
      </c>
      <c r="G56" s="3"/>
      <c r="H56" s="3"/>
      <c r="I56" s="3">
        <v>0.25</v>
      </c>
      <c r="J56" s="2" t="s">
        <v>68</v>
      </c>
      <c r="K56" s="2">
        <v>-1.23</v>
      </c>
      <c r="L56" s="2">
        <v>2.11</v>
      </c>
      <c r="N56" s="28">
        <v>-1.3</v>
      </c>
      <c r="O56" s="3">
        <v>0.4</v>
      </c>
      <c r="P56" s="3">
        <v>-2.48</v>
      </c>
      <c r="Q56" s="29">
        <v>4.6399999999999997</v>
      </c>
      <c r="R56" s="3">
        <v>-1.74</v>
      </c>
      <c r="S56" s="3">
        <v>0.64</v>
      </c>
      <c r="T56" s="3">
        <v>-2.41</v>
      </c>
      <c r="U56" s="3">
        <v>4.67</v>
      </c>
      <c r="V56" s="28">
        <v>-1.31</v>
      </c>
      <c r="W56" s="3">
        <v>0.4</v>
      </c>
      <c r="X56" s="3">
        <v>-2.5499999999999998</v>
      </c>
      <c r="Y56" s="29">
        <v>4.8099999999999996</v>
      </c>
      <c r="Z56" s="28">
        <v>-1.31</v>
      </c>
      <c r="AA56" s="3">
        <v>0.41</v>
      </c>
      <c r="AB56" s="3">
        <v>-2.1800000000000002</v>
      </c>
      <c r="AC56" s="29">
        <v>4.63</v>
      </c>
      <c r="AD56" s="28">
        <v>-1.32</v>
      </c>
      <c r="AE56" s="3">
        <v>0.4</v>
      </c>
      <c r="AF56" s="3">
        <v>-2.54</v>
      </c>
      <c r="AG56" s="29">
        <v>4.75</v>
      </c>
      <c r="AH56" s="28">
        <v>-1.32</v>
      </c>
      <c r="AI56" s="3">
        <v>0.42</v>
      </c>
      <c r="AJ56" s="3">
        <v>-2.69</v>
      </c>
      <c r="AK56" s="29">
        <v>4.51</v>
      </c>
      <c r="AL56" s="28">
        <v>-1.33</v>
      </c>
      <c r="AM56" s="3">
        <v>0.42</v>
      </c>
      <c r="AN56" s="3">
        <v>-2.56</v>
      </c>
      <c r="AO56" s="29">
        <v>4.5999999999999996</v>
      </c>
      <c r="AP56" s="28">
        <v>-1.32</v>
      </c>
      <c r="AQ56" s="3">
        <v>0.42</v>
      </c>
      <c r="AR56" s="3">
        <v>0.94</v>
      </c>
      <c r="AS56" s="29">
        <v>4.51</v>
      </c>
      <c r="AT56" s="28">
        <v>-1.31</v>
      </c>
      <c r="AU56" s="3">
        <v>0.41</v>
      </c>
      <c r="AV56" s="3">
        <v>-1.36</v>
      </c>
      <c r="AW56" s="29">
        <v>4.51</v>
      </c>
      <c r="AX56" s="28">
        <v>-1.75</v>
      </c>
      <c r="AY56" s="3">
        <v>0.68</v>
      </c>
      <c r="AZ56" s="3">
        <v>-1.28</v>
      </c>
      <c r="BA56" s="29">
        <v>4.53</v>
      </c>
      <c r="BB56" s="28">
        <v>-1.83</v>
      </c>
      <c r="BC56" s="3">
        <v>0.74</v>
      </c>
      <c r="BD56" s="3">
        <v>-1.26</v>
      </c>
      <c r="BE56" s="29">
        <v>4.53</v>
      </c>
      <c r="BF56" s="28">
        <v>-1.67</v>
      </c>
      <c r="BG56" s="3">
        <v>0.61</v>
      </c>
      <c r="BH56" s="3">
        <v>-1.3</v>
      </c>
      <c r="BI56" s="29">
        <v>4.54</v>
      </c>
      <c r="BJ56" s="28">
        <v>-0.28999999999999998</v>
      </c>
      <c r="BK56" s="3">
        <v>0.68</v>
      </c>
      <c r="BL56" s="3">
        <v>-1.28</v>
      </c>
      <c r="BM56" s="29">
        <v>4.54</v>
      </c>
      <c r="BN56" s="28">
        <v>1.92</v>
      </c>
      <c r="BO56" s="3">
        <v>0.68</v>
      </c>
      <c r="BP56" s="3">
        <v>-1.28</v>
      </c>
      <c r="BQ56" s="29">
        <v>4.54</v>
      </c>
    </row>
    <row r="57" spans="2:78" x14ac:dyDescent="0.2">
      <c r="B57" s="1" t="s">
        <v>9</v>
      </c>
      <c r="C57" s="8">
        <v>7.5</v>
      </c>
      <c r="D57" s="9" t="s">
        <v>26</v>
      </c>
      <c r="E57" s="9">
        <v>-2</v>
      </c>
      <c r="F57" s="10" t="s">
        <v>22</v>
      </c>
      <c r="G57" s="3"/>
      <c r="H57" s="3"/>
      <c r="I57" s="3">
        <v>-0.49</v>
      </c>
      <c r="J57" s="2">
        <v>0.94</v>
      </c>
      <c r="K57" s="2">
        <v>-1.76</v>
      </c>
      <c r="L57" s="2">
        <v>2.62</v>
      </c>
      <c r="N57" s="28">
        <v>0.25</v>
      </c>
      <c r="O57" s="3">
        <v>0.46</v>
      </c>
      <c r="P57" s="3">
        <v>-2.52</v>
      </c>
      <c r="Q57" s="29">
        <v>4.88</v>
      </c>
      <c r="R57" s="3">
        <v>-4.16</v>
      </c>
      <c r="S57" s="3">
        <v>0.72</v>
      </c>
      <c r="T57" s="3">
        <v>-2.44</v>
      </c>
      <c r="U57" s="3">
        <v>4.91</v>
      </c>
      <c r="V57" s="28">
        <v>0.26</v>
      </c>
      <c r="W57" s="3">
        <v>0.46</v>
      </c>
      <c r="X57" s="3">
        <v>-2.36</v>
      </c>
      <c r="Y57" s="29">
        <v>4.8899999999999997</v>
      </c>
      <c r="Z57" s="28">
        <v>0.28000000000000003</v>
      </c>
      <c r="AA57" s="3">
        <v>0.46</v>
      </c>
      <c r="AB57" s="3">
        <v>-2.46</v>
      </c>
      <c r="AC57" s="29">
        <v>4.78</v>
      </c>
      <c r="AD57" s="28">
        <v>0.27</v>
      </c>
      <c r="AE57" s="3">
        <v>0.46</v>
      </c>
      <c r="AF57" s="3">
        <v>-2.37</v>
      </c>
      <c r="AG57" s="29">
        <v>4.8499999999999996</v>
      </c>
      <c r="AH57" s="28">
        <v>0.3</v>
      </c>
      <c r="AI57" s="3">
        <v>0.46</v>
      </c>
      <c r="AJ57" s="3">
        <v>-2.13</v>
      </c>
      <c r="AK57" s="29">
        <v>4.78</v>
      </c>
      <c r="AL57" s="28">
        <v>0.26</v>
      </c>
      <c r="AM57" s="3">
        <v>0.46</v>
      </c>
      <c r="AN57" s="3">
        <v>-2.44</v>
      </c>
      <c r="AO57" s="29">
        <v>4.79</v>
      </c>
      <c r="AP57" s="28">
        <v>0.31</v>
      </c>
      <c r="AQ57" s="3">
        <v>0.46</v>
      </c>
      <c r="AR57" s="3">
        <v>1.73</v>
      </c>
      <c r="AS57" s="29">
        <v>4.79</v>
      </c>
      <c r="AT57" s="28">
        <v>0.24</v>
      </c>
      <c r="AU57" s="3">
        <v>0.45</v>
      </c>
      <c r="AV57" s="3">
        <v>-0.75</v>
      </c>
      <c r="AW57" s="29">
        <v>4.8499999999999996</v>
      </c>
      <c r="AX57" s="28">
        <v>-4.17</v>
      </c>
      <c r="AY57" s="3">
        <v>0.73</v>
      </c>
      <c r="AZ57" s="3">
        <v>-0.66</v>
      </c>
      <c r="BA57" s="29">
        <v>4.87</v>
      </c>
      <c r="BB57" s="28">
        <v>-4.96</v>
      </c>
      <c r="BC57" s="3">
        <v>0.8</v>
      </c>
      <c r="BD57" s="3">
        <v>-0.64</v>
      </c>
      <c r="BE57" s="29">
        <v>4.87</v>
      </c>
      <c r="BF57" s="28">
        <v>-3.38</v>
      </c>
      <c r="BG57" s="3">
        <v>0.67</v>
      </c>
      <c r="BH57" s="3">
        <v>-0.68</v>
      </c>
      <c r="BI57" s="29">
        <v>4.87</v>
      </c>
      <c r="BJ57" s="28">
        <v>-2.68</v>
      </c>
      <c r="BK57" s="3">
        <v>0.74</v>
      </c>
      <c r="BL57" s="3">
        <v>-0.66</v>
      </c>
      <c r="BM57" s="29">
        <v>4.87</v>
      </c>
      <c r="BN57" s="28">
        <v>-0.42</v>
      </c>
      <c r="BO57" s="3">
        <v>0.75</v>
      </c>
      <c r="BP57" s="3">
        <v>-0.66</v>
      </c>
      <c r="BQ57" s="29">
        <v>4.8600000000000003</v>
      </c>
    </row>
    <row r="58" spans="2:78" x14ac:dyDescent="0.2">
      <c r="B58" s="1" t="s">
        <v>10</v>
      </c>
      <c r="C58" s="9">
        <v>-15</v>
      </c>
      <c r="D58" s="9" t="s">
        <v>26</v>
      </c>
      <c r="E58" s="9">
        <v>-2</v>
      </c>
      <c r="F58" s="10" t="s">
        <v>22</v>
      </c>
      <c r="G58" s="3"/>
      <c r="H58" s="3"/>
      <c r="I58" s="3">
        <v>6.02</v>
      </c>
      <c r="J58" s="2" t="s">
        <v>68</v>
      </c>
      <c r="K58" s="2">
        <v>-1.72</v>
      </c>
      <c r="L58" s="2">
        <v>1.98</v>
      </c>
      <c r="N58" s="28">
        <v>-5.25</v>
      </c>
      <c r="O58" s="3">
        <v>0.38</v>
      </c>
      <c r="P58" s="3">
        <v>-3</v>
      </c>
      <c r="Q58" s="29">
        <v>4.8</v>
      </c>
      <c r="R58" s="3">
        <v>1.75</v>
      </c>
      <c r="S58" s="3">
        <v>0.53</v>
      </c>
      <c r="T58" s="3">
        <v>-3.05</v>
      </c>
      <c r="U58" s="3">
        <v>4.9400000000000004</v>
      </c>
      <c r="V58" s="28">
        <v>-5.27</v>
      </c>
      <c r="W58" s="3">
        <v>0.37</v>
      </c>
      <c r="X58" s="3">
        <v>-2.92</v>
      </c>
      <c r="Y58" s="29">
        <v>4.76</v>
      </c>
      <c r="Z58" s="28">
        <v>-5.28</v>
      </c>
      <c r="AA58" s="3">
        <v>0.38</v>
      </c>
      <c r="AB58" s="3">
        <v>-2.4500000000000002</v>
      </c>
      <c r="AC58" s="29">
        <v>4.7699999999999996</v>
      </c>
      <c r="AD58" s="28">
        <v>-5.25</v>
      </c>
      <c r="AE58" s="3">
        <v>0.39</v>
      </c>
      <c r="AF58" s="3">
        <v>-2.59</v>
      </c>
      <c r="AG58" s="29">
        <v>4.67</v>
      </c>
      <c r="AH58" s="28">
        <v>-5.29</v>
      </c>
      <c r="AI58" s="3">
        <v>0.38</v>
      </c>
      <c r="AJ58" s="3">
        <v>-2.84</v>
      </c>
      <c r="AK58" s="29">
        <v>4.8499999999999996</v>
      </c>
      <c r="AL58" s="28">
        <v>-5.27</v>
      </c>
      <c r="AM58" s="3">
        <v>0.37</v>
      </c>
      <c r="AN58" s="3">
        <v>-2.5</v>
      </c>
      <c r="AO58" s="29">
        <v>4.87</v>
      </c>
      <c r="AP58" s="28">
        <v>-5.3</v>
      </c>
      <c r="AQ58" s="3">
        <v>0.38</v>
      </c>
      <c r="AR58" s="3">
        <v>1.05</v>
      </c>
      <c r="AS58" s="29">
        <v>4.8499999999999996</v>
      </c>
      <c r="AT58" s="28">
        <v>-5.29</v>
      </c>
      <c r="AU58" s="3">
        <v>0.36</v>
      </c>
      <c r="AV58" s="3">
        <v>-1.58</v>
      </c>
      <c r="AW58" s="29">
        <v>4.8099999999999996</v>
      </c>
      <c r="AX58" s="28">
        <v>1.71</v>
      </c>
      <c r="AY58" s="3">
        <v>0.5</v>
      </c>
      <c r="AZ58" s="3">
        <v>-1.59</v>
      </c>
      <c r="BA58" s="29">
        <v>4.95</v>
      </c>
      <c r="BB58" s="28">
        <v>2.95</v>
      </c>
      <c r="BC58" s="3">
        <v>0.55000000000000004</v>
      </c>
      <c r="BD58" s="3">
        <v>-1.59</v>
      </c>
      <c r="BE58" s="29">
        <v>4.97</v>
      </c>
      <c r="BF58" s="28">
        <v>0.47</v>
      </c>
      <c r="BG58" s="3">
        <v>0.46</v>
      </c>
      <c r="BH58" s="3">
        <v>-1.6</v>
      </c>
      <c r="BI58" s="29">
        <v>4.93</v>
      </c>
      <c r="BJ58" s="28">
        <v>3.01</v>
      </c>
      <c r="BK58" s="3">
        <v>0.49</v>
      </c>
      <c r="BL58" s="3">
        <v>-1.6</v>
      </c>
      <c r="BM58" s="29">
        <v>4.96</v>
      </c>
      <c r="BN58" s="28">
        <v>4.95</v>
      </c>
      <c r="BO58" s="3">
        <v>0.48</v>
      </c>
      <c r="BP58" s="3">
        <v>-1.61</v>
      </c>
      <c r="BQ58" s="29">
        <v>4.99</v>
      </c>
    </row>
    <row r="59" spans="2:78" x14ac:dyDescent="0.2">
      <c r="B59" s="1" t="s">
        <v>14</v>
      </c>
      <c r="C59" s="8">
        <v>-7.5</v>
      </c>
      <c r="D59" s="9" t="s">
        <v>26</v>
      </c>
      <c r="E59" s="9">
        <v>-2</v>
      </c>
      <c r="F59" s="10" t="s">
        <v>22</v>
      </c>
      <c r="G59" s="3"/>
      <c r="H59" s="3"/>
      <c r="I59" s="3">
        <v>3.81</v>
      </c>
      <c r="J59" s="2">
        <v>0.85</v>
      </c>
      <c r="K59" s="2">
        <v>-0.4</v>
      </c>
      <c r="L59" s="2">
        <v>2.4500000000000002</v>
      </c>
      <c r="N59" s="28">
        <v>-3.33</v>
      </c>
      <c r="O59" s="3">
        <v>0.38</v>
      </c>
      <c r="P59" s="3">
        <v>-1.97</v>
      </c>
      <c r="Q59" s="29">
        <v>4.41</v>
      </c>
      <c r="R59" s="3">
        <v>0.16</v>
      </c>
      <c r="S59" s="3">
        <v>0.61</v>
      </c>
      <c r="T59" s="3">
        <v>-1.99</v>
      </c>
      <c r="U59" s="3">
        <v>4.47</v>
      </c>
      <c r="V59" s="28">
        <v>-3.31</v>
      </c>
      <c r="W59" s="3">
        <v>0.37</v>
      </c>
      <c r="X59" s="3">
        <v>-2.42</v>
      </c>
      <c r="Y59" s="29">
        <v>4.57</v>
      </c>
      <c r="Z59" s="28">
        <v>-3.3</v>
      </c>
      <c r="AA59" s="3">
        <v>0.37</v>
      </c>
      <c r="AB59" s="3">
        <v>-2.16</v>
      </c>
      <c r="AC59" s="29">
        <v>4.5199999999999996</v>
      </c>
      <c r="AD59" s="28">
        <v>-3.33</v>
      </c>
      <c r="AE59" s="3">
        <v>0.36</v>
      </c>
      <c r="AF59" s="3">
        <v>-2.36</v>
      </c>
      <c r="AG59" s="29">
        <v>4.67</v>
      </c>
      <c r="AH59" s="28">
        <v>-3.32</v>
      </c>
      <c r="AI59" s="3">
        <v>0.37</v>
      </c>
      <c r="AJ59" s="3">
        <v>-2.37</v>
      </c>
      <c r="AK59" s="29">
        <v>4.57</v>
      </c>
      <c r="AL59" s="28">
        <v>-3.32</v>
      </c>
      <c r="AM59" s="3">
        <v>0.37</v>
      </c>
      <c r="AN59" s="3">
        <v>-2.46</v>
      </c>
      <c r="AO59" s="29">
        <v>4.54</v>
      </c>
      <c r="AP59" s="28">
        <v>-3.32</v>
      </c>
      <c r="AQ59" s="3">
        <v>0.36</v>
      </c>
      <c r="AR59" s="3">
        <v>1.26</v>
      </c>
      <c r="AS59" s="29">
        <v>4.57</v>
      </c>
      <c r="AT59" s="28">
        <v>-3.33</v>
      </c>
      <c r="AU59" s="3">
        <v>0.37</v>
      </c>
      <c r="AV59" s="3">
        <v>-1.21</v>
      </c>
      <c r="AW59" s="29">
        <v>4.6900000000000004</v>
      </c>
      <c r="AX59" s="28">
        <v>0.19</v>
      </c>
      <c r="AY59" s="3">
        <v>0.61</v>
      </c>
      <c r="AZ59" s="3">
        <v>-1.22</v>
      </c>
      <c r="BA59" s="29">
        <v>4.75</v>
      </c>
      <c r="BB59" s="28">
        <v>0.81</v>
      </c>
      <c r="BC59" s="3">
        <v>0.67</v>
      </c>
      <c r="BD59" s="3">
        <v>-1.22</v>
      </c>
      <c r="BE59" s="29">
        <v>4.76</v>
      </c>
      <c r="BF59" s="28">
        <v>-0.44</v>
      </c>
      <c r="BG59" s="3">
        <v>0.55000000000000004</v>
      </c>
      <c r="BH59" s="3">
        <v>-1.22</v>
      </c>
      <c r="BI59" s="29">
        <v>4.75</v>
      </c>
      <c r="BJ59" s="28">
        <v>1.58</v>
      </c>
      <c r="BK59" s="3">
        <v>0.6</v>
      </c>
      <c r="BL59" s="3">
        <v>-1.22</v>
      </c>
      <c r="BM59" s="29">
        <v>4.76</v>
      </c>
      <c r="BN59" s="28">
        <v>3.69</v>
      </c>
      <c r="BO59" s="3">
        <v>0.6</v>
      </c>
      <c r="BP59" s="3">
        <v>-1.23</v>
      </c>
      <c r="BQ59" s="29">
        <v>4.78</v>
      </c>
    </row>
    <row r="60" spans="2:78" ht="17" thickBot="1" x14ac:dyDescent="0.25">
      <c r="B60" s="1" t="s">
        <v>16</v>
      </c>
      <c r="C60" s="9">
        <v>20</v>
      </c>
      <c r="D60" s="9" t="s">
        <v>26</v>
      </c>
      <c r="E60" s="9">
        <v>-2</v>
      </c>
      <c r="F60" s="10" t="s">
        <v>22</v>
      </c>
      <c r="G60" s="3"/>
      <c r="H60" s="3"/>
      <c r="I60" s="15">
        <v>-3.42</v>
      </c>
      <c r="N60" s="30">
        <v>2.63</v>
      </c>
      <c r="O60" s="31">
        <v>0.44</v>
      </c>
      <c r="P60" s="31">
        <v>-2.88</v>
      </c>
      <c r="Q60" s="32">
        <v>5.62</v>
      </c>
      <c r="R60" s="3">
        <v>-7.38</v>
      </c>
      <c r="S60" s="3">
        <v>0.64</v>
      </c>
      <c r="T60" s="3">
        <v>-2.93</v>
      </c>
      <c r="U60" s="3">
        <v>5.75</v>
      </c>
      <c r="V60" s="30">
        <v>2.62</v>
      </c>
      <c r="W60" s="31">
        <v>0.43</v>
      </c>
      <c r="X60" s="31">
        <v>-2.19</v>
      </c>
      <c r="Y60" s="32">
        <v>5.44</v>
      </c>
      <c r="Z60" s="30">
        <v>2.61</v>
      </c>
      <c r="AA60" s="31">
        <v>0.44</v>
      </c>
      <c r="AB60" s="31">
        <v>-2.2799999999999998</v>
      </c>
      <c r="AC60" s="32">
        <v>5.66</v>
      </c>
      <c r="AD60" s="30">
        <v>2.59</v>
      </c>
      <c r="AE60" s="31">
        <v>0.45</v>
      </c>
      <c r="AF60" s="31">
        <v>-2.5099999999999998</v>
      </c>
      <c r="AG60" s="32">
        <v>5.52</v>
      </c>
      <c r="AH60" s="30">
        <v>2.62</v>
      </c>
      <c r="AI60" s="31">
        <v>0.45</v>
      </c>
      <c r="AJ60" s="31">
        <v>-2.97</v>
      </c>
      <c r="AK60" s="32">
        <v>5.6</v>
      </c>
      <c r="AL60" s="30">
        <v>2.6</v>
      </c>
      <c r="AM60" s="31">
        <v>0.46</v>
      </c>
      <c r="AN60" s="31">
        <v>-2.56</v>
      </c>
      <c r="AO60" s="32">
        <v>5.63</v>
      </c>
      <c r="AP60" s="30">
        <v>2.63</v>
      </c>
      <c r="AQ60" s="31">
        <v>0.45</v>
      </c>
      <c r="AR60" s="31">
        <v>1.67</v>
      </c>
      <c r="AS60" s="32">
        <v>5.59</v>
      </c>
      <c r="AT60" s="30">
        <v>2.64</v>
      </c>
      <c r="AU60" s="31">
        <v>0.42</v>
      </c>
      <c r="AV60" s="31">
        <v>-0.92</v>
      </c>
      <c r="AW60" s="32">
        <v>5.63</v>
      </c>
      <c r="AX60" s="30">
        <v>-7.38</v>
      </c>
      <c r="AY60" s="31">
        <v>0.63</v>
      </c>
      <c r="AZ60" s="31">
        <v>-0.93</v>
      </c>
      <c r="BA60" s="32">
        <v>5.77</v>
      </c>
      <c r="BB60" s="30">
        <v>-9.1300000000000008</v>
      </c>
      <c r="BC60" s="31">
        <v>0.68</v>
      </c>
      <c r="BD60" s="31">
        <v>-0.93</v>
      </c>
      <c r="BE60" s="32">
        <v>5.79</v>
      </c>
      <c r="BF60" s="30">
        <v>-5.62</v>
      </c>
      <c r="BG60" s="31">
        <v>0.59</v>
      </c>
      <c r="BH60" s="31">
        <v>-0.93</v>
      </c>
      <c r="BI60" s="32">
        <v>5.75</v>
      </c>
      <c r="BJ60" s="30">
        <v>-5.93</v>
      </c>
      <c r="BK60" s="31">
        <v>0.65</v>
      </c>
      <c r="BL60" s="31">
        <v>-0.93</v>
      </c>
      <c r="BM60" s="32">
        <v>5.76</v>
      </c>
      <c r="BN60" s="30">
        <v>-3.72</v>
      </c>
      <c r="BO60" s="31">
        <v>0.66</v>
      </c>
      <c r="BP60" s="31">
        <v>-0.92</v>
      </c>
      <c r="BQ60" s="32">
        <v>5.73</v>
      </c>
    </row>
    <row r="61" spans="2:78" ht="17" thickBot="1" x14ac:dyDescent="0.25">
      <c r="B61" s="1"/>
      <c r="I61" s="3">
        <f>AVERAGE(I56:I60)</f>
        <v>1.234</v>
      </c>
      <c r="K61" s="3">
        <f>AVERAGE(K56:K60)</f>
        <v>-1.2775000000000001</v>
      </c>
      <c r="L61" s="3">
        <f>AVERAGE(L56:L60)</f>
        <v>2.29</v>
      </c>
      <c r="P61" s="3">
        <f>AVERAGE(P56:P60)</f>
        <v>-2.5700000000000003</v>
      </c>
      <c r="V61" s="34"/>
      <c r="W61" s="34"/>
      <c r="X61" s="3">
        <f>AVERAGE(X56:X60)</f>
        <v>-2.488</v>
      </c>
      <c r="Y61" s="34"/>
      <c r="Z61" s="34"/>
      <c r="AA61" s="34"/>
      <c r="AB61" s="3">
        <f>AVERAGE(AB56:AB60)</f>
        <v>-2.306</v>
      </c>
      <c r="AC61" s="34"/>
      <c r="AF61" s="3">
        <f>AVERAGE(AF56:AF60)</f>
        <v>-2.4739999999999998</v>
      </c>
      <c r="AJ61" s="3">
        <f>AVERAGE(AJ56:AJ60)</f>
        <v>-2.6000000000000005</v>
      </c>
      <c r="AN61" s="3">
        <f>AVERAGE(AN56:AN60)</f>
        <v>-2.5040000000000004</v>
      </c>
      <c r="AR61" s="3">
        <f>AVERAGE(AR56:AR60)</f>
        <v>1.3299999999999998</v>
      </c>
      <c r="AV61" s="3">
        <f>AVERAGE(AV56:AV60)</f>
        <v>-1.1640000000000001</v>
      </c>
      <c r="AX61" s="3">
        <f>AVERAGE(AX56:AX60)</f>
        <v>-2.2799999999999998</v>
      </c>
      <c r="AY61" s="3">
        <f>AVERAGE(AY56:AY60)</f>
        <v>0.63</v>
      </c>
      <c r="AZ61" s="3">
        <f>AVERAGE(AZ56:AZ60)</f>
        <v>-1.1359999999999999</v>
      </c>
      <c r="BA61" s="3">
        <f>AVERAGE(BA56:BA60)</f>
        <v>4.9740000000000002</v>
      </c>
      <c r="BC61" s="3">
        <f>AVERAGE(BC56:BC60)</f>
        <v>0.68799999999999994</v>
      </c>
      <c r="BD61" s="3">
        <f>AVERAGE(BD56:BD60)</f>
        <v>-1.1279999999999999</v>
      </c>
      <c r="BE61" s="3">
        <f>AVERAGE(BE56:BE60)</f>
        <v>4.984</v>
      </c>
      <c r="BG61" s="3">
        <f t="shared" ref="BG61:BQ61" si="17">AVERAGE(BG56:BG60)</f>
        <v>0.57599999999999996</v>
      </c>
      <c r="BH61" s="3">
        <f t="shared" si="17"/>
        <v>-1.1459999999999999</v>
      </c>
      <c r="BI61" s="3">
        <f t="shared" si="17"/>
        <v>4.968</v>
      </c>
      <c r="BJ61" s="3">
        <f>AVERAGE(BJ56:BJ60)</f>
        <v>-0.8620000000000001</v>
      </c>
      <c r="BK61" s="3">
        <f t="shared" si="17"/>
        <v>0.6319999999999999</v>
      </c>
      <c r="BL61" s="3">
        <f t="shared" si="17"/>
        <v>-1.1379999999999999</v>
      </c>
      <c r="BM61" s="3">
        <f t="shared" si="17"/>
        <v>4.9779999999999998</v>
      </c>
      <c r="BN61" s="3">
        <f t="shared" si="17"/>
        <v>1.284</v>
      </c>
      <c r="BO61" s="3">
        <f t="shared" si="17"/>
        <v>0.63400000000000012</v>
      </c>
      <c r="BP61" s="3">
        <f t="shared" si="17"/>
        <v>-1.1399999999999999</v>
      </c>
      <c r="BQ61" s="3">
        <f t="shared" si="17"/>
        <v>4.9800000000000004</v>
      </c>
    </row>
    <row r="62" spans="2:78" x14ac:dyDescent="0.2">
      <c r="B62" s="1"/>
      <c r="S62" s="35" t="s">
        <v>83</v>
      </c>
      <c r="V62" s="79" t="s">
        <v>72</v>
      </c>
      <c r="W62" s="79"/>
      <c r="X62" s="79"/>
      <c r="Y62" s="79"/>
      <c r="Z62" s="79"/>
      <c r="AA62" s="79"/>
      <c r="AB62" s="79"/>
      <c r="AC62" s="79"/>
      <c r="AD62" s="66" t="s">
        <v>76</v>
      </c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76" t="s">
        <v>79</v>
      </c>
      <c r="AQ62" s="76"/>
      <c r="AR62" s="76"/>
      <c r="AS62" s="76"/>
      <c r="AT62" s="76"/>
      <c r="AU62" s="76"/>
      <c r="AV62" s="76"/>
      <c r="AW62" s="76"/>
      <c r="BB62" s="83" t="s">
        <v>84</v>
      </c>
      <c r="BC62" s="83"/>
      <c r="BD62" s="83"/>
      <c r="BE62" s="83"/>
      <c r="BF62" s="83"/>
      <c r="BG62" s="83"/>
      <c r="BH62" s="83"/>
      <c r="BI62" s="83"/>
    </row>
    <row r="63" spans="2:78" ht="16" customHeight="1" x14ac:dyDescent="0.2">
      <c r="B63" s="1"/>
      <c r="AV63" s="35" t="s">
        <v>81</v>
      </c>
      <c r="AZ63" s="35" t="s">
        <v>80</v>
      </c>
      <c r="BJ63" s="33"/>
      <c r="BK63" s="33"/>
      <c r="BN63" s="69" t="s">
        <v>94</v>
      </c>
      <c r="BO63" s="69"/>
      <c r="BP63" s="69"/>
      <c r="BQ63" s="69"/>
      <c r="BR63" s="69"/>
      <c r="BS63" s="37" t="s">
        <v>95</v>
      </c>
      <c r="BT63" s="37"/>
      <c r="BU63" s="37"/>
      <c r="BV63" s="37"/>
      <c r="BW63" s="37"/>
      <c r="BX63" s="37"/>
      <c r="BY63" s="37"/>
    </row>
    <row r="64" spans="2:78" x14ac:dyDescent="0.2">
      <c r="B64" s="1"/>
      <c r="BS64" s="37" t="s">
        <v>96</v>
      </c>
      <c r="BT64" s="37"/>
      <c r="BU64" s="37"/>
      <c r="BV64" s="37"/>
      <c r="BW64" s="37"/>
      <c r="BX64" s="37"/>
      <c r="BY64" s="37"/>
      <c r="BZ64" s="37"/>
    </row>
    <row r="65" spans="2:100" s="25" customFormat="1" x14ac:dyDescent="0.2">
      <c r="B65" s="23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CV65" s="24"/>
    </row>
    <row r="66" spans="2:100" s="25" customFormat="1" x14ac:dyDescent="0.2">
      <c r="B66" s="23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CV66" s="24"/>
    </row>
    <row r="67" spans="2:100" x14ac:dyDescent="0.2">
      <c r="B67" s="1"/>
    </row>
    <row r="68" spans="2:100" x14ac:dyDescent="0.2">
      <c r="B68" s="14" t="s">
        <v>47</v>
      </c>
    </row>
    <row r="69" spans="2:100" ht="119" x14ac:dyDescent="0.2">
      <c r="B69" s="14" t="s">
        <v>33</v>
      </c>
      <c r="AC69" s="4" t="s">
        <v>97</v>
      </c>
      <c r="AD69" s="4" t="s">
        <v>98</v>
      </c>
      <c r="AE69" s="4" t="s">
        <v>99</v>
      </c>
      <c r="AF69" s="4" t="s">
        <v>108</v>
      </c>
      <c r="AG69" s="4" t="s">
        <v>109</v>
      </c>
      <c r="AH69" s="4" t="s">
        <v>102</v>
      </c>
      <c r="AI69" s="4" t="s">
        <v>103</v>
      </c>
      <c r="AJ69" s="4" t="s">
        <v>104</v>
      </c>
      <c r="AK69" s="4" t="s">
        <v>106</v>
      </c>
      <c r="AL69" s="4" t="s">
        <v>107</v>
      </c>
      <c r="AM69" s="4" t="s">
        <v>110</v>
      </c>
      <c r="AN69" s="4" t="s">
        <v>111</v>
      </c>
      <c r="AO69" s="4" t="s">
        <v>112</v>
      </c>
      <c r="AP69" s="4" t="s">
        <v>113</v>
      </c>
      <c r="AQ69" s="4" t="s">
        <v>114</v>
      </c>
      <c r="AR69" s="4" t="s">
        <v>116</v>
      </c>
      <c r="BU69" s="4"/>
      <c r="CE69" s="4" t="s">
        <v>125</v>
      </c>
      <c r="CF69" s="4" t="s">
        <v>126</v>
      </c>
      <c r="CQ69" s="4" t="s">
        <v>140</v>
      </c>
      <c r="CT69" s="4" t="s">
        <v>97</v>
      </c>
      <c r="CU69" s="4" t="s">
        <v>164</v>
      </c>
      <c r="CV69" s="4" t="s">
        <v>165</v>
      </c>
    </row>
    <row r="70" spans="2:100" ht="34" x14ac:dyDescent="0.2">
      <c r="B70" s="1"/>
      <c r="G70" s="16" t="s">
        <v>38</v>
      </c>
      <c r="K70" s="16" t="s">
        <v>39</v>
      </c>
      <c r="AC70" s="16" t="s">
        <v>39</v>
      </c>
      <c r="AD70" s="16" t="s">
        <v>39</v>
      </c>
      <c r="AE70" s="16" t="s">
        <v>39</v>
      </c>
      <c r="AF70" s="16" t="s">
        <v>39</v>
      </c>
      <c r="AG70" s="16" t="s">
        <v>39</v>
      </c>
      <c r="AH70" s="16" t="s">
        <v>39</v>
      </c>
      <c r="AI70" s="16" t="s">
        <v>39</v>
      </c>
      <c r="AJ70" s="16" t="s">
        <v>39</v>
      </c>
      <c r="AK70" s="16" t="s">
        <v>39</v>
      </c>
      <c r="AL70" s="16" t="s">
        <v>39</v>
      </c>
      <c r="AM70" s="16" t="s">
        <v>39</v>
      </c>
      <c r="AN70" s="16" t="s">
        <v>39</v>
      </c>
      <c r="AO70" s="16" t="s">
        <v>39</v>
      </c>
      <c r="AP70" s="16" t="s">
        <v>39</v>
      </c>
      <c r="AQ70" s="16" t="s">
        <v>39</v>
      </c>
      <c r="AR70" s="16" t="s">
        <v>39</v>
      </c>
      <c r="BU70" s="16"/>
      <c r="CE70" s="16" t="s">
        <v>39</v>
      </c>
      <c r="CF70" s="16" t="s">
        <v>39</v>
      </c>
      <c r="CQ70" s="16" t="s">
        <v>39</v>
      </c>
      <c r="CT70" s="16" t="s">
        <v>39</v>
      </c>
      <c r="CU70" s="16" t="s">
        <v>39</v>
      </c>
      <c r="CV70" s="16" t="s">
        <v>39</v>
      </c>
    </row>
    <row r="71" spans="2:100" x14ac:dyDescent="0.2">
      <c r="B71" s="1" t="s">
        <v>29</v>
      </c>
      <c r="C71" s="9">
        <f>C6</f>
        <v>0</v>
      </c>
      <c r="D71" s="9" t="str">
        <f t="shared" ref="D71:F71" si="18">D6</f>
        <v>20 mrad</v>
      </c>
      <c r="E71" s="9">
        <f t="shared" si="18"/>
        <v>0</v>
      </c>
      <c r="F71" s="9" t="str">
        <f t="shared" si="18"/>
        <v>+-7</v>
      </c>
      <c r="G71" s="3">
        <v>0.14000000000000001</v>
      </c>
      <c r="I71" s="78" t="s">
        <v>48</v>
      </c>
      <c r="J71" s="78"/>
      <c r="K71" s="2">
        <v>-0.72</v>
      </c>
      <c r="AC71" s="2">
        <v>2.38</v>
      </c>
      <c r="AD71" s="2">
        <v>2.33</v>
      </c>
      <c r="AE71" s="2">
        <v>2.98</v>
      </c>
      <c r="AF71" s="2">
        <v>6.52</v>
      </c>
      <c r="AG71" s="2">
        <v>1.79</v>
      </c>
      <c r="AH71" s="2">
        <v>2.33</v>
      </c>
      <c r="AI71" s="2">
        <v>2.67</v>
      </c>
      <c r="AJ71" s="2">
        <v>3.82</v>
      </c>
      <c r="AK71" s="3">
        <v>4.4000000000000004</v>
      </c>
      <c r="AL71" s="3">
        <v>4.97</v>
      </c>
      <c r="AM71" s="3">
        <v>4.33</v>
      </c>
      <c r="AN71" s="3">
        <v>4.1500000000000004</v>
      </c>
      <c r="AO71" s="3">
        <v>4.0199999999999996</v>
      </c>
      <c r="AP71" s="3">
        <v>4.6500000000000004</v>
      </c>
      <c r="AQ71" s="3">
        <v>4.49</v>
      </c>
      <c r="AR71" s="3">
        <v>4.68</v>
      </c>
      <c r="BU71" s="2"/>
      <c r="CE71" s="3">
        <v>-0.03</v>
      </c>
      <c r="CF71" s="3">
        <v>3.23</v>
      </c>
      <c r="CQ71" s="3">
        <v>2.92</v>
      </c>
      <c r="CT71" s="2">
        <v>2.38</v>
      </c>
      <c r="CU71" s="2">
        <v>6.67</v>
      </c>
      <c r="CV71" s="2">
        <v>-1.9</v>
      </c>
    </row>
    <row r="72" spans="2:100" x14ac:dyDescent="0.2">
      <c r="B72" s="1" t="s">
        <v>35</v>
      </c>
      <c r="C72" s="9">
        <f>C8</f>
        <v>0</v>
      </c>
      <c r="D72" s="9" t="str">
        <f t="shared" ref="D72:F72" si="19">D8</f>
        <v>20 mrad</v>
      </c>
      <c r="E72" s="9">
        <f t="shared" si="19"/>
        <v>-2</v>
      </c>
      <c r="F72" s="9" t="str">
        <f t="shared" si="19"/>
        <v>+-7</v>
      </c>
      <c r="G72" s="3">
        <v>0.14000000000000001</v>
      </c>
      <c r="I72" s="78"/>
      <c r="J72" s="78"/>
      <c r="K72" s="3">
        <f>K8</f>
        <v>7</v>
      </c>
      <c r="AC72" s="2">
        <v>2.38</v>
      </c>
      <c r="AD72" s="2">
        <v>2.33</v>
      </c>
      <c r="AE72" s="2">
        <v>2.98</v>
      </c>
      <c r="AF72" s="2">
        <v>6.52</v>
      </c>
      <c r="AG72" s="2">
        <v>1.79</v>
      </c>
      <c r="AH72" s="2">
        <v>2.33</v>
      </c>
      <c r="AI72" s="2">
        <v>2.67</v>
      </c>
      <c r="AJ72" s="2">
        <v>3.82</v>
      </c>
      <c r="AK72" s="3">
        <v>4.4000000000000004</v>
      </c>
      <c r="AL72" s="3">
        <v>4.97</v>
      </c>
      <c r="AM72" s="3">
        <v>4.33</v>
      </c>
      <c r="AN72" s="3">
        <v>4.1500000000000004</v>
      </c>
      <c r="AO72" s="3">
        <v>4.0199999999999996</v>
      </c>
      <c r="AP72" s="3">
        <v>4.6500000000000004</v>
      </c>
      <c r="AQ72" s="3">
        <v>4.49</v>
      </c>
      <c r="AR72" s="3">
        <v>4.68</v>
      </c>
      <c r="BU72" s="2"/>
      <c r="CE72" s="3">
        <v>-0.03</v>
      </c>
      <c r="CF72" s="3">
        <v>3.23</v>
      </c>
      <c r="CQ72" s="3">
        <v>2.92</v>
      </c>
      <c r="CT72" s="2">
        <v>2.38</v>
      </c>
      <c r="CU72" s="2">
        <v>6.67</v>
      </c>
      <c r="CV72" s="2">
        <v>-1.9</v>
      </c>
    </row>
    <row r="73" spans="2:100" x14ac:dyDescent="0.2">
      <c r="B73" s="1" t="s">
        <v>36</v>
      </c>
      <c r="C73" s="9">
        <f t="shared" ref="C73:F73" si="20">C9</f>
        <v>0</v>
      </c>
      <c r="D73" s="9" t="str">
        <f t="shared" si="20"/>
        <v>20 mrad</v>
      </c>
      <c r="E73" s="9">
        <f t="shared" si="20"/>
        <v>-2</v>
      </c>
      <c r="F73" s="9" t="str">
        <f t="shared" si="20"/>
        <v>-21 to -7</v>
      </c>
      <c r="G73" s="2">
        <v>2.02</v>
      </c>
      <c r="K73" s="3">
        <f>K9</f>
        <v>0.74</v>
      </c>
      <c r="AC73" s="2">
        <v>-1.05</v>
      </c>
      <c r="AD73" s="2">
        <v>-1.22</v>
      </c>
      <c r="AE73" s="2">
        <v>0.88</v>
      </c>
      <c r="AF73" s="2">
        <v>12.41</v>
      </c>
      <c r="AG73" s="2">
        <v>-2.98</v>
      </c>
      <c r="AH73" s="2">
        <v>-1.1000000000000001</v>
      </c>
      <c r="AI73" s="2">
        <v>-0.75</v>
      </c>
      <c r="AJ73" s="2">
        <v>0.42</v>
      </c>
      <c r="AK73" s="3">
        <v>1</v>
      </c>
      <c r="AL73" s="3">
        <v>1.58</v>
      </c>
      <c r="AM73" s="3">
        <v>-0.38</v>
      </c>
      <c r="AN73" s="3">
        <v>-1.23</v>
      </c>
      <c r="AO73" s="3">
        <v>-1.37</v>
      </c>
      <c r="AP73" s="3">
        <v>0.6</v>
      </c>
      <c r="AQ73" s="3">
        <v>0.11</v>
      </c>
      <c r="AR73" s="3">
        <v>0.41</v>
      </c>
      <c r="BU73" s="2"/>
      <c r="CE73" s="3">
        <v>-4.2</v>
      </c>
      <c r="CF73" s="3">
        <v>-1.02</v>
      </c>
      <c r="CQ73" s="3">
        <v>-1.3</v>
      </c>
      <c r="CT73" s="2">
        <v>-1.05</v>
      </c>
      <c r="CU73" s="2">
        <v>3.31</v>
      </c>
      <c r="CV73" s="2">
        <v>-5.42</v>
      </c>
    </row>
    <row r="74" spans="2:100" x14ac:dyDescent="0.2">
      <c r="B74" s="1" t="s">
        <v>37</v>
      </c>
      <c r="C74" s="9">
        <f t="shared" ref="C74:F74" si="21">C10</f>
        <v>0</v>
      </c>
      <c r="D74" s="9" t="str">
        <f t="shared" si="21"/>
        <v>20 mrad</v>
      </c>
      <c r="E74" s="9">
        <f t="shared" si="21"/>
        <v>-2</v>
      </c>
      <c r="F74" s="9" t="str">
        <f t="shared" si="21"/>
        <v>7 to 21</v>
      </c>
      <c r="G74" s="2">
        <v>-1.74</v>
      </c>
      <c r="K74" s="3">
        <f>K10</f>
        <v>8.74</v>
      </c>
      <c r="AC74" s="2">
        <v>4.58</v>
      </c>
      <c r="AD74" s="2">
        <v>4.6500000000000004</v>
      </c>
      <c r="AE74" s="2">
        <v>3.78</v>
      </c>
      <c r="AF74" s="2">
        <v>-1.05</v>
      </c>
      <c r="AG74" s="2">
        <v>5.39</v>
      </c>
      <c r="AH74" s="2">
        <v>4.5199999999999996</v>
      </c>
      <c r="AI74" s="2">
        <v>4.91</v>
      </c>
      <c r="AJ74" s="2">
        <v>6.21</v>
      </c>
      <c r="AK74" s="3">
        <v>6.86</v>
      </c>
      <c r="AL74" s="3">
        <v>7.51</v>
      </c>
      <c r="AM74" s="3">
        <v>8.26</v>
      </c>
      <c r="AN74" s="3">
        <v>8.7899999999999991</v>
      </c>
      <c r="AO74" s="3">
        <v>8.6300000000000008</v>
      </c>
      <c r="AP74" s="3">
        <v>7.88</v>
      </c>
      <c r="AQ74" s="3">
        <v>8.07</v>
      </c>
      <c r="AR74" s="3">
        <v>8.17</v>
      </c>
      <c r="BU74" s="2"/>
      <c r="CE74" s="3">
        <v>3.35</v>
      </c>
      <c r="CF74" s="3">
        <v>6.68</v>
      </c>
      <c r="CQ74" s="3">
        <v>6.32</v>
      </c>
      <c r="CT74" s="2">
        <v>4.58</v>
      </c>
      <c r="CU74" s="2">
        <v>8.76</v>
      </c>
      <c r="CV74" s="2">
        <v>0.41</v>
      </c>
    </row>
    <row r="75" spans="2:100" x14ac:dyDescent="0.2">
      <c r="B75" s="1"/>
      <c r="AC75" s="2"/>
      <c r="AD75" s="2"/>
      <c r="AE75" s="2"/>
      <c r="AF75" s="2"/>
      <c r="AG75" s="2"/>
      <c r="AK75" s="3"/>
      <c r="AL75" s="3"/>
      <c r="AM75" s="3"/>
      <c r="AN75" s="3"/>
      <c r="AO75" s="3"/>
      <c r="AP75" s="3"/>
      <c r="AQ75" s="3"/>
      <c r="AR75" s="3"/>
      <c r="BU75" s="2"/>
      <c r="CE75" s="3"/>
      <c r="CF75" s="3"/>
      <c r="CQ75" s="3"/>
      <c r="CT75" s="2"/>
      <c r="CU75" s="2"/>
    </row>
    <row r="76" spans="2:100" x14ac:dyDescent="0.2">
      <c r="B76" s="1" t="s">
        <v>30</v>
      </c>
      <c r="C76" s="9">
        <f>C7</f>
        <v>0</v>
      </c>
      <c r="D76" s="9" t="str">
        <f t="shared" ref="D76:F76" si="22">D7</f>
        <v>20 mrad</v>
      </c>
      <c r="E76" s="9">
        <f t="shared" si="22"/>
        <v>0</v>
      </c>
      <c r="F76" s="9">
        <f t="shared" si="22"/>
        <v>-50</v>
      </c>
      <c r="G76" s="2">
        <v>0.7</v>
      </c>
      <c r="J76" s="18" t="s">
        <v>45</v>
      </c>
      <c r="K76" s="2">
        <v>2.04</v>
      </c>
      <c r="AC76" s="2">
        <v>0.41</v>
      </c>
      <c r="AD76" s="2">
        <v>0.33</v>
      </c>
      <c r="AE76" s="2">
        <v>1.23</v>
      </c>
      <c r="AF76" s="2">
        <v>6.23</v>
      </c>
      <c r="AG76" s="2">
        <v>-0.41</v>
      </c>
      <c r="AH76" s="2">
        <v>0.35</v>
      </c>
      <c r="AI76" s="2">
        <v>0.69</v>
      </c>
      <c r="AJ76" s="2">
        <v>1.85</v>
      </c>
      <c r="AK76" s="3">
        <v>2.42</v>
      </c>
      <c r="AL76" s="3">
        <v>3</v>
      </c>
      <c r="AM76" s="3">
        <v>2.13</v>
      </c>
      <c r="AN76" s="3">
        <v>1.83</v>
      </c>
      <c r="AO76" s="3">
        <v>1.7</v>
      </c>
      <c r="AP76" s="3">
        <v>2.57</v>
      </c>
      <c r="AQ76" s="3">
        <v>2.35</v>
      </c>
      <c r="AR76" s="3">
        <v>2.5499999999999998</v>
      </c>
      <c r="BU76" s="2"/>
      <c r="CE76" s="3">
        <v>-2.12</v>
      </c>
      <c r="CF76" s="3">
        <v>1.1100000000000001</v>
      </c>
      <c r="CQ76" s="3">
        <v>0.82</v>
      </c>
      <c r="CT76" s="2">
        <v>0.41</v>
      </c>
      <c r="CU76" s="2">
        <v>4.6500000000000004</v>
      </c>
      <c r="CV76" s="2">
        <v>-3.86</v>
      </c>
    </row>
    <row r="77" spans="2:100" x14ac:dyDescent="0.2">
      <c r="B77" s="1"/>
      <c r="AC77" s="2"/>
      <c r="AD77" s="2"/>
      <c r="AE77" s="2"/>
      <c r="AF77" s="2"/>
      <c r="AG77" s="2"/>
      <c r="AK77" s="3"/>
      <c r="AL77" s="3"/>
      <c r="AM77" s="3"/>
      <c r="AN77" s="3"/>
      <c r="AO77" s="3"/>
      <c r="AP77" s="3"/>
      <c r="AQ77" s="3"/>
      <c r="AR77" s="3"/>
      <c r="BU77" s="2"/>
      <c r="CE77" s="3"/>
      <c r="CF77" s="3"/>
      <c r="CQ77" s="3"/>
      <c r="CT77" s="2"/>
      <c r="CU77" s="2"/>
    </row>
    <row r="78" spans="2:100" x14ac:dyDescent="0.2">
      <c r="B78" s="1" t="s">
        <v>18</v>
      </c>
      <c r="C78" s="2">
        <f>C4</f>
        <v>0</v>
      </c>
      <c r="D78" s="2" t="str">
        <f t="shared" ref="D78:F79" si="23">D4</f>
        <v>1 MM</v>
      </c>
      <c r="E78" s="2">
        <f t="shared" si="23"/>
        <v>0</v>
      </c>
      <c r="F78" s="2" t="str">
        <f t="shared" si="23"/>
        <v>-21 to -7</v>
      </c>
      <c r="G78" s="2">
        <v>1.91</v>
      </c>
      <c r="K78" s="2">
        <v>-3.86</v>
      </c>
      <c r="AC78" s="2">
        <v>-0.25</v>
      </c>
      <c r="AD78" s="2">
        <v>-0.41</v>
      </c>
      <c r="AE78" s="2">
        <v>1.63</v>
      </c>
      <c r="AF78" s="2">
        <v>12.84</v>
      </c>
      <c r="AG78" s="2">
        <v>-2.12</v>
      </c>
      <c r="AH78" s="2">
        <v>-0.3</v>
      </c>
      <c r="AI78" s="2">
        <v>0.04</v>
      </c>
      <c r="AJ78" s="2">
        <v>1.21</v>
      </c>
      <c r="AK78" s="3">
        <v>1.79</v>
      </c>
      <c r="AL78" s="3">
        <v>2.36</v>
      </c>
      <c r="AM78" s="3">
        <v>0.45</v>
      </c>
      <c r="AN78" s="3">
        <v>-0.36</v>
      </c>
      <c r="AO78" s="3">
        <v>-0.5</v>
      </c>
      <c r="AP78" s="3">
        <v>1.41</v>
      </c>
      <c r="AQ78" s="3">
        <v>0.93</v>
      </c>
      <c r="AR78" s="3">
        <v>1.22</v>
      </c>
      <c r="BU78" s="2"/>
      <c r="CE78" s="3">
        <v>-3.38</v>
      </c>
      <c r="CF78" s="3">
        <v>-0.2</v>
      </c>
      <c r="CQ78" s="3">
        <v>-0.5</v>
      </c>
      <c r="CT78" s="2">
        <v>-0.25</v>
      </c>
      <c r="CU78" s="2">
        <v>4.0999999999999996</v>
      </c>
      <c r="CV78" s="2">
        <v>-4.6100000000000003</v>
      </c>
    </row>
    <row r="79" spans="2:100" x14ac:dyDescent="0.2">
      <c r="B79" s="1" t="s">
        <v>28</v>
      </c>
      <c r="C79" s="2">
        <f>C5</f>
        <v>0</v>
      </c>
      <c r="D79" s="2" t="str">
        <f t="shared" si="23"/>
        <v>1 MM</v>
      </c>
      <c r="E79" s="2">
        <f t="shared" si="23"/>
        <v>0</v>
      </c>
      <c r="F79" s="2" t="str">
        <f t="shared" si="23"/>
        <v>7 to 21</v>
      </c>
      <c r="G79" s="2">
        <v>-1.87</v>
      </c>
      <c r="K79" s="2">
        <v>4.4000000000000004</v>
      </c>
      <c r="AC79" s="2">
        <v>5.18</v>
      </c>
      <c r="AD79" s="2">
        <v>5.26</v>
      </c>
      <c r="AE79" s="2">
        <v>4.32</v>
      </c>
      <c r="AF79" s="2">
        <v>-0.82</v>
      </c>
      <c r="AG79" s="2">
        <v>6.04</v>
      </c>
      <c r="AH79" s="2">
        <v>5.1100000000000003</v>
      </c>
      <c r="AI79" s="2">
        <v>5.53</v>
      </c>
      <c r="AJ79" s="2">
        <v>6.9</v>
      </c>
      <c r="AK79" s="3">
        <v>7.58</v>
      </c>
      <c r="AL79" s="3">
        <v>8.26</v>
      </c>
      <c r="AM79" s="3">
        <v>9.07</v>
      </c>
      <c r="AN79" s="3">
        <v>9.64</v>
      </c>
      <c r="AO79" s="3">
        <v>9.4700000000000006</v>
      </c>
      <c r="AP79" s="3">
        <v>8.67</v>
      </c>
      <c r="AQ79" s="3">
        <v>8.8699999999999992</v>
      </c>
      <c r="AR79" s="3">
        <v>8.9700000000000006</v>
      </c>
      <c r="BU79" s="2"/>
      <c r="CE79" s="3">
        <v>4.1399999999999997</v>
      </c>
      <c r="CF79" s="3">
        <v>7.48</v>
      </c>
      <c r="CQ79" s="3">
        <v>7.07</v>
      </c>
      <c r="CT79" s="2">
        <v>5.18</v>
      </c>
      <c r="CU79" s="2">
        <v>9.36</v>
      </c>
      <c r="CV79" s="2">
        <v>1.01</v>
      </c>
    </row>
    <row r="80" spans="2:100" x14ac:dyDescent="0.2">
      <c r="B80" s="1" t="s">
        <v>40</v>
      </c>
      <c r="C80" s="9">
        <f>C11</f>
        <v>0</v>
      </c>
      <c r="D80" s="9" t="str">
        <f t="shared" ref="D80:F80" si="24">D11</f>
        <v>1 MM</v>
      </c>
      <c r="E80" s="9">
        <f t="shared" si="24"/>
        <v>-2</v>
      </c>
      <c r="F80" s="9" t="str">
        <f t="shared" si="24"/>
        <v>+-7</v>
      </c>
      <c r="G80" s="2">
        <v>0.02</v>
      </c>
      <c r="K80" s="3">
        <f>K11</f>
        <v>3.38</v>
      </c>
      <c r="AC80" s="2">
        <v>2.78</v>
      </c>
      <c r="AD80" s="2">
        <v>2.73</v>
      </c>
      <c r="AE80" s="2">
        <v>3.35</v>
      </c>
      <c r="AF80" s="3">
        <v>6.8</v>
      </c>
      <c r="AG80" s="3">
        <v>2.2000000000000002</v>
      </c>
      <c r="AH80" s="2">
        <v>2.71</v>
      </c>
      <c r="AI80" s="3">
        <v>3.1</v>
      </c>
      <c r="AJ80" s="2">
        <v>4.3899999999999997</v>
      </c>
      <c r="AK80" s="3">
        <v>5.04</v>
      </c>
      <c r="AL80" s="3">
        <v>5.68</v>
      </c>
      <c r="AM80" s="3">
        <v>5.0599999999999996</v>
      </c>
      <c r="AN80" s="3">
        <v>4.91</v>
      </c>
      <c r="AO80" s="3">
        <v>4.75</v>
      </c>
      <c r="AP80" s="3">
        <v>5.37</v>
      </c>
      <c r="AQ80" s="3">
        <v>5.22</v>
      </c>
      <c r="AR80" s="3">
        <v>5.42</v>
      </c>
      <c r="BU80" s="2"/>
      <c r="CE80" s="3">
        <v>0.7</v>
      </c>
      <c r="CF80" s="3">
        <v>3.96</v>
      </c>
      <c r="CQ80" s="3">
        <v>3.6</v>
      </c>
      <c r="CT80" s="2">
        <v>2.78</v>
      </c>
      <c r="CU80" s="2">
        <v>7.07</v>
      </c>
      <c r="CV80" s="2">
        <v>-1.52</v>
      </c>
    </row>
    <row r="81" spans="2:100" x14ac:dyDescent="0.2">
      <c r="J81" s="17" t="s">
        <v>115</v>
      </c>
      <c r="K81" s="3">
        <f>SLOPE(K71:K80,$G71:$G80)</f>
        <v>-2.0956278150060421</v>
      </c>
      <c r="AB81" s="40" t="s">
        <v>115</v>
      </c>
      <c r="AC81" s="3">
        <f>SLOPE(AC71:AC80,$G71:$G80)</f>
        <v>-1.5072606558277493</v>
      </c>
      <c r="AD81" s="2"/>
      <c r="AE81" s="2"/>
      <c r="AF81" s="3">
        <f>SLOPE(AF71:AF80,$G71:$G80)</f>
        <v>3.5095813193452705</v>
      </c>
      <c r="AG81" s="2"/>
      <c r="AK81" s="3">
        <f>SLOPE(AK71:AK80,$G71:$G80)</f>
        <v>-1.5909006646160608</v>
      </c>
      <c r="AL81" s="40" t="s">
        <v>115</v>
      </c>
      <c r="AM81" s="3">
        <f>SLOPE(AM71:AM80,$G71:$G80)</f>
        <v>-2.3291119685817865</v>
      </c>
      <c r="AN81" s="3">
        <f t="shared" ref="AN81:AR81" si="25">SLOPE(AN71:AN80,$G71:$G80)</f>
        <v>-2.6922855102713386</v>
      </c>
      <c r="AO81" s="3">
        <f t="shared" si="25"/>
        <v>-2.6849458969570481</v>
      </c>
      <c r="AP81" s="3">
        <f t="shared" si="25"/>
        <v>-1.9717126222124572</v>
      </c>
      <c r="AQ81" s="3">
        <f t="shared" si="25"/>
        <v>-2.150462072942986</v>
      </c>
      <c r="AR81" s="3">
        <f t="shared" si="25"/>
        <v>-2.0998571899373832</v>
      </c>
      <c r="BU81" s="2"/>
      <c r="CE81" s="3"/>
      <c r="CF81" s="3"/>
      <c r="CQ81" s="3"/>
      <c r="CT81" s="3"/>
      <c r="CU81" s="2"/>
    </row>
    <row r="82" spans="2:100" x14ac:dyDescent="0.2">
      <c r="AD82" s="2"/>
      <c r="AE82" s="2"/>
      <c r="AF82" s="2"/>
      <c r="AG82" s="2"/>
      <c r="AH82" s="33"/>
      <c r="AK82" s="3"/>
      <c r="AL82" s="3"/>
      <c r="AM82" s="3">
        <f>-1.51+9/7*(-0.08)-1/7*5.02</f>
        <v>-2.33</v>
      </c>
      <c r="AN82" s="3">
        <f>-1.51+9.5/7*(-0.08)-1.5/7*5.02</f>
        <v>-2.694285714285714</v>
      </c>
      <c r="AO82" s="3">
        <f>-1.51+9/7*(-0.08)-1.5/7*5.02</f>
        <v>-2.6885714285714286</v>
      </c>
      <c r="AP82" s="3">
        <f>-1.51+9/7*(-0.08)-0.5/7*5.02</f>
        <v>-1.9714285714285715</v>
      </c>
      <c r="AQ82" s="3">
        <f>-1.51+9/7*(-0.08)-0.75/7*5.02</f>
        <v>-2.1507142857142858</v>
      </c>
      <c r="AR82" s="3">
        <f>-1.51+9.49/7*(-0.08)-0.67/7*5.02</f>
        <v>-2.0989428571428572</v>
      </c>
      <c r="BU82" s="2"/>
      <c r="CE82" s="3"/>
      <c r="CF82" s="3"/>
      <c r="CQ82" s="3"/>
      <c r="CU82" s="2"/>
    </row>
    <row r="83" spans="2:100" ht="119" x14ac:dyDescent="0.2">
      <c r="B83" s="14" t="s">
        <v>46</v>
      </c>
      <c r="AC83" s="4" t="s">
        <v>97</v>
      </c>
      <c r="AD83" s="4" t="s">
        <v>98</v>
      </c>
      <c r="AE83" s="4" t="s">
        <v>99</v>
      </c>
      <c r="AF83" s="4" t="s">
        <v>108</v>
      </c>
      <c r="AG83" s="4" t="s">
        <v>109</v>
      </c>
      <c r="AH83" s="4" t="s">
        <v>102</v>
      </c>
      <c r="AI83" s="4" t="s">
        <v>103</v>
      </c>
      <c r="AJ83" s="4" t="s">
        <v>104</v>
      </c>
      <c r="AK83" s="16" t="s">
        <v>106</v>
      </c>
      <c r="AL83" s="16" t="s">
        <v>107</v>
      </c>
      <c r="AM83" s="4" t="s">
        <v>110</v>
      </c>
      <c r="AN83" s="4" t="s">
        <v>111</v>
      </c>
      <c r="AO83" s="4" t="s">
        <v>112</v>
      </c>
      <c r="AP83" s="4" t="s">
        <v>113</v>
      </c>
      <c r="AQ83" s="4" t="s">
        <v>114</v>
      </c>
      <c r="AR83" s="4" t="s">
        <v>116</v>
      </c>
      <c r="BU83" s="4"/>
      <c r="CE83" s="16" t="s">
        <v>125</v>
      </c>
      <c r="CF83" s="16" t="s">
        <v>126</v>
      </c>
      <c r="CQ83" s="16" t="s">
        <v>141</v>
      </c>
      <c r="CT83" s="4" t="s">
        <v>97</v>
      </c>
      <c r="CU83" s="4" t="s">
        <v>164</v>
      </c>
      <c r="CV83" s="4" t="s">
        <v>165</v>
      </c>
    </row>
    <row r="84" spans="2:100" ht="34" x14ac:dyDescent="0.2">
      <c r="G84" s="17" t="s">
        <v>53</v>
      </c>
      <c r="K84" s="16" t="s">
        <v>39</v>
      </c>
      <c r="AC84" s="16" t="s">
        <v>39</v>
      </c>
      <c r="AD84" s="16" t="s">
        <v>39</v>
      </c>
      <c r="AE84" s="16" t="s">
        <v>39</v>
      </c>
      <c r="AF84" s="16" t="s">
        <v>39</v>
      </c>
      <c r="AG84" s="16" t="s">
        <v>39</v>
      </c>
      <c r="AH84" s="16" t="s">
        <v>39</v>
      </c>
      <c r="AI84" s="16" t="s">
        <v>39</v>
      </c>
      <c r="AJ84" s="16" t="s">
        <v>39</v>
      </c>
      <c r="AK84" s="16" t="s">
        <v>39</v>
      </c>
      <c r="AL84" s="16" t="s">
        <v>39</v>
      </c>
      <c r="AM84" s="16" t="s">
        <v>39</v>
      </c>
      <c r="AN84" s="16" t="s">
        <v>39</v>
      </c>
      <c r="AO84" s="16" t="s">
        <v>39</v>
      </c>
      <c r="AP84" s="16" t="s">
        <v>39</v>
      </c>
      <c r="AQ84" s="16" t="s">
        <v>39</v>
      </c>
      <c r="AR84" s="16" t="s">
        <v>39</v>
      </c>
      <c r="BU84" s="16"/>
      <c r="CE84" s="16" t="s">
        <v>39</v>
      </c>
      <c r="CF84" s="16" t="s">
        <v>39</v>
      </c>
      <c r="CQ84" s="16" t="s">
        <v>39</v>
      </c>
      <c r="CT84" s="16" t="s">
        <v>39</v>
      </c>
      <c r="CU84" s="16" t="s">
        <v>39</v>
      </c>
      <c r="CV84" s="16" t="s">
        <v>39</v>
      </c>
    </row>
    <row r="85" spans="2:100" x14ac:dyDescent="0.2">
      <c r="B85" s="1" t="s">
        <v>40</v>
      </c>
      <c r="C85" s="9">
        <f>C11</f>
        <v>0</v>
      </c>
      <c r="D85" s="9" t="str">
        <f t="shared" ref="D85:F85" si="26">D11</f>
        <v>1 MM</v>
      </c>
      <c r="E85" s="9">
        <f t="shared" si="26"/>
        <v>-2</v>
      </c>
      <c r="F85" s="9" t="str">
        <f t="shared" si="26"/>
        <v>+-7</v>
      </c>
      <c r="G85" s="3">
        <v>0.33</v>
      </c>
      <c r="K85" s="3">
        <f>K11</f>
        <v>3.38</v>
      </c>
      <c r="AC85" s="3">
        <v>2.78</v>
      </c>
      <c r="AD85" s="2">
        <v>2.73</v>
      </c>
      <c r="AE85" s="2">
        <v>3.35</v>
      </c>
      <c r="AF85" s="3">
        <v>6.8</v>
      </c>
      <c r="AG85" s="3">
        <v>2.2000000000000002</v>
      </c>
      <c r="AH85" s="2">
        <v>2.71</v>
      </c>
      <c r="AI85" s="3">
        <v>3.1</v>
      </c>
      <c r="AJ85" s="2">
        <v>4.3899999999999997</v>
      </c>
      <c r="AK85" s="3">
        <v>5.04</v>
      </c>
      <c r="AL85" s="3">
        <v>5.68</v>
      </c>
      <c r="AM85" s="3">
        <v>5.0599999999999996</v>
      </c>
      <c r="AN85" s="3">
        <v>4.91</v>
      </c>
      <c r="AO85" s="3">
        <v>4.75</v>
      </c>
      <c r="AP85" s="3">
        <v>5.37</v>
      </c>
      <c r="AQ85" s="3">
        <v>5.22</v>
      </c>
      <c r="AR85" s="3">
        <v>5.42</v>
      </c>
      <c r="BU85" s="2"/>
      <c r="CE85" s="3">
        <v>0.7</v>
      </c>
      <c r="CF85" s="3">
        <v>3.96</v>
      </c>
      <c r="CQ85" s="3">
        <v>3.6</v>
      </c>
      <c r="CT85" s="3">
        <v>2.78</v>
      </c>
      <c r="CU85" s="2">
        <v>7.07</v>
      </c>
      <c r="CV85" s="2">
        <v>-1.52</v>
      </c>
    </row>
    <row r="86" spans="2:100" x14ac:dyDescent="0.2">
      <c r="B86" s="1" t="s">
        <v>42</v>
      </c>
      <c r="C86" s="9">
        <f>C13</f>
        <v>-15</v>
      </c>
      <c r="D86" s="9" t="str">
        <f t="shared" ref="D86:F87" si="27">D13</f>
        <v>1 MM</v>
      </c>
      <c r="E86" s="9">
        <f t="shared" si="27"/>
        <v>-2</v>
      </c>
      <c r="F86" s="9" t="str">
        <f t="shared" si="27"/>
        <v>+-7</v>
      </c>
      <c r="G86" s="2">
        <v>-16.36</v>
      </c>
      <c r="K86" s="3">
        <f>K13</f>
        <v>7.32</v>
      </c>
      <c r="AC86" s="3">
        <v>14.79</v>
      </c>
      <c r="AD86" s="2">
        <v>14.8</v>
      </c>
      <c r="AE86" s="2">
        <v>14.48</v>
      </c>
      <c r="AF86" s="2">
        <v>12.61</v>
      </c>
      <c r="AG86" s="3">
        <v>15.1</v>
      </c>
      <c r="AH86" s="2">
        <v>14.86</v>
      </c>
      <c r="AI86" s="3">
        <v>14.2</v>
      </c>
      <c r="AJ86" s="2">
        <v>11.86</v>
      </c>
      <c r="AK86" s="3">
        <v>10.69</v>
      </c>
      <c r="AL86" s="3">
        <v>9.5299999999999994</v>
      </c>
      <c r="AM86" s="3">
        <v>9.89</v>
      </c>
      <c r="AN86" s="3">
        <v>9.7899999999999991</v>
      </c>
      <c r="AO86" s="3">
        <v>10.08</v>
      </c>
      <c r="AP86" s="3">
        <v>9.7100000000000009</v>
      </c>
      <c r="AQ86" s="3">
        <v>9.8000000000000007</v>
      </c>
      <c r="AR86" s="3">
        <v>9.49</v>
      </c>
      <c r="BU86" s="2"/>
      <c r="CE86" s="3">
        <v>4.87</v>
      </c>
      <c r="CF86" s="3">
        <v>8.06</v>
      </c>
      <c r="CQ86" s="3">
        <v>8.4600000000000009</v>
      </c>
      <c r="CT86" s="3">
        <v>14.79</v>
      </c>
      <c r="CU86" s="2">
        <v>18.84</v>
      </c>
      <c r="CV86" s="2">
        <v>10.75</v>
      </c>
    </row>
    <row r="87" spans="2:100" x14ac:dyDescent="0.2">
      <c r="B87" s="1" t="s">
        <v>43</v>
      </c>
      <c r="C87" s="8">
        <f>C14</f>
        <v>-7.5</v>
      </c>
      <c r="D87" s="9" t="str">
        <f t="shared" si="27"/>
        <v>1 MM</v>
      </c>
      <c r="E87" s="9">
        <f t="shared" si="27"/>
        <v>-2</v>
      </c>
      <c r="F87" s="9" t="str">
        <f t="shared" si="27"/>
        <v>+-7</v>
      </c>
      <c r="G87" s="2">
        <v>-8.18</v>
      </c>
      <c r="K87" s="3">
        <f>K14</f>
        <v>8.08</v>
      </c>
      <c r="AC87" s="3">
        <v>9.25</v>
      </c>
      <c r="AD87" s="2">
        <v>9.23</v>
      </c>
      <c r="AE87" s="2">
        <v>9.4</v>
      </c>
      <c r="AF87" s="2">
        <v>10.24</v>
      </c>
      <c r="AG87" s="2">
        <v>9.11</v>
      </c>
      <c r="AH87" s="2">
        <v>9.25</v>
      </c>
      <c r="AI87" s="3">
        <v>9.15</v>
      </c>
      <c r="AJ87" s="2">
        <v>8.73</v>
      </c>
      <c r="AK87" s="3">
        <v>8.52</v>
      </c>
      <c r="AL87" s="3">
        <v>8.31</v>
      </c>
      <c r="AM87" s="3">
        <v>8.18</v>
      </c>
      <c r="AN87" s="3">
        <v>8.06</v>
      </c>
      <c r="AO87" s="3">
        <v>8.11</v>
      </c>
      <c r="AP87" s="3">
        <v>8.25</v>
      </c>
      <c r="AQ87" s="3">
        <v>8.2100000000000009</v>
      </c>
      <c r="AR87" s="3">
        <v>8.17</v>
      </c>
      <c r="BU87" s="2"/>
      <c r="CE87" s="3">
        <v>3.5</v>
      </c>
      <c r="CF87" s="3">
        <v>6.73</v>
      </c>
      <c r="CQ87" s="3">
        <v>6.7</v>
      </c>
      <c r="CT87" s="3">
        <v>9.25</v>
      </c>
      <c r="CU87" s="2">
        <v>13.42</v>
      </c>
      <c r="CV87" s="2">
        <v>5.08</v>
      </c>
    </row>
    <row r="88" spans="2:100" x14ac:dyDescent="0.2">
      <c r="AC88" s="3"/>
      <c r="AD88" s="2"/>
      <c r="AE88" s="2"/>
      <c r="AF88" s="2"/>
      <c r="AG88" s="2"/>
      <c r="AH88" s="2"/>
      <c r="AI88" s="33"/>
      <c r="AK88" s="3"/>
      <c r="AL88" s="3"/>
      <c r="AM88" s="3"/>
      <c r="AN88" s="3"/>
      <c r="AO88" s="3"/>
      <c r="AP88" s="3"/>
      <c r="AQ88" s="3"/>
      <c r="AR88" s="3"/>
      <c r="BU88" s="2"/>
      <c r="CE88" s="3"/>
      <c r="CF88" s="3"/>
      <c r="CQ88" s="3"/>
      <c r="CT88" s="3"/>
      <c r="CU88" s="2"/>
    </row>
    <row r="89" spans="2:100" x14ac:dyDescent="0.2">
      <c r="B89" s="1" t="s">
        <v>29</v>
      </c>
      <c r="C89" s="9">
        <f>C6</f>
        <v>0</v>
      </c>
      <c r="D89" s="9" t="str">
        <f t="shared" ref="D89:F89" si="28">D6</f>
        <v>20 mrad</v>
      </c>
      <c r="E89" s="9">
        <f t="shared" si="28"/>
        <v>0</v>
      </c>
      <c r="F89" s="9" t="str">
        <f t="shared" si="28"/>
        <v>+-7</v>
      </c>
      <c r="G89" s="2">
        <v>0.18</v>
      </c>
      <c r="H89" s="2">
        <v>8.6999999999999993</v>
      </c>
      <c r="I89" s="68" t="s">
        <v>49</v>
      </c>
      <c r="J89" s="68"/>
      <c r="K89" s="2">
        <v>-0.72</v>
      </c>
      <c r="AC89" s="3">
        <v>2.38</v>
      </c>
      <c r="AD89" s="2">
        <v>2.33</v>
      </c>
      <c r="AE89" s="2">
        <v>2.98</v>
      </c>
      <c r="AF89" s="2">
        <v>6.52</v>
      </c>
      <c r="AG89" s="2">
        <v>1.79</v>
      </c>
      <c r="AH89" s="2">
        <v>2.33</v>
      </c>
      <c r="AI89" s="3">
        <v>2.67</v>
      </c>
      <c r="AJ89" s="2">
        <v>3.82</v>
      </c>
      <c r="AK89" s="3">
        <v>4.4000000000000004</v>
      </c>
      <c r="AL89" s="3">
        <v>4.97</v>
      </c>
      <c r="AM89" s="3">
        <v>4.33</v>
      </c>
      <c r="AN89" s="3">
        <v>4.1500000000000004</v>
      </c>
      <c r="AO89" s="3">
        <v>4.0199999999999996</v>
      </c>
      <c r="AP89" s="3">
        <v>4.6500000000000004</v>
      </c>
      <c r="AQ89" s="3">
        <v>4.49</v>
      </c>
      <c r="AR89" s="3">
        <v>4.68</v>
      </c>
      <c r="BU89" s="2"/>
      <c r="CE89" s="3">
        <v>-0.03</v>
      </c>
      <c r="CF89" s="3">
        <v>3.23</v>
      </c>
      <c r="CQ89" s="3">
        <v>2.92</v>
      </c>
      <c r="CT89" s="3">
        <v>2.38</v>
      </c>
      <c r="CU89" s="2">
        <v>6.67</v>
      </c>
      <c r="CV89" s="2">
        <v>-1.9</v>
      </c>
    </row>
    <row r="90" spans="2:100" x14ac:dyDescent="0.2">
      <c r="B90" s="1" t="s">
        <v>35</v>
      </c>
      <c r="C90" s="9">
        <f>C8</f>
        <v>0</v>
      </c>
      <c r="D90" s="9" t="str">
        <f t="shared" ref="D90:F90" si="29">D8</f>
        <v>20 mrad</v>
      </c>
      <c r="E90" s="9">
        <f t="shared" si="29"/>
        <v>-2</v>
      </c>
      <c r="F90" s="9" t="str">
        <f t="shared" si="29"/>
        <v>+-7</v>
      </c>
      <c r="G90" s="2">
        <v>0.18</v>
      </c>
      <c r="H90" s="2">
        <v>8.6999999999999993</v>
      </c>
      <c r="I90" s="68"/>
      <c r="J90" s="68"/>
      <c r="K90" s="3">
        <f>K8</f>
        <v>7</v>
      </c>
      <c r="AC90" s="2">
        <v>2.38</v>
      </c>
      <c r="AD90" s="2">
        <v>2.33</v>
      </c>
      <c r="AE90" s="2">
        <v>2.98</v>
      </c>
      <c r="AF90" s="2">
        <v>6.52</v>
      </c>
      <c r="AG90" s="2">
        <v>1.79</v>
      </c>
      <c r="AH90" s="2">
        <v>2.33</v>
      </c>
      <c r="AI90" s="3">
        <v>2.67</v>
      </c>
      <c r="AJ90" s="2">
        <v>3.82</v>
      </c>
      <c r="AK90" s="3">
        <v>4.4000000000000004</v>
      </c>
      <c r="AL90" s="3">
        <v>4.97</v>
      </c>
      <c r="AM90" s="3">
        <v>4.33</v>
      </c>
      <c r="AN90" s="3">
        <v>4.1500000000000004</v>
      </c>
      <c r="AO90" s="3">
        <v>4.0199999999999996</v>
      </c>
      <c r="AP90" s="3">
        <v>4.6500000000000004</v>
      </c>
      <c r="AQ90" s="3">
        <v>4.49</v>
      </c>
      <c r="AR90" s="3">
        <v>4.68</v>
      </c>
      <c r="BU90" s="2"/>
      <c r="CE90" s="3">
        <v>-0.03</v>
      </c>
      <c r="CF90" s="3">
        <v>3.23</v>
      </c>
      <c r="CQ90" s="3">
        <v>2.92</v>
      </c>
      <c r="CT90" s="2">
        <v>2.38</v>
      </c>
      <c r="CU90" s="2">
        <v>6.67</v>
      </c>
      <c r="CV90" s="2">
        <v>-1.9</v>
      </c>
    </row>
    <row r="91" spans="2:100" ht="16" customHeight="1" x14ac:dyDescent="0.2">
      <c r="J91" s="17" t="s">
        <v>115</v>
      </c>
      <c r="K91" s="3">
        <f>SLOPE(K85:K87,$G85:$G87)</f>
        <v>-0.23819458104384764</v>
      </c>
      <c r="AB91" s="17" t="s">
        <v>115</v>
      </c>
      <c r="AC91" s="3">
        <f>SLOPE(AC85:AC87,$G85:$G87)</f>
        <v>-0.71986601213816304</v>
      </c>
      <c r="AD91" s="63" t="s">
        <v>100</v>
      </c>
      <c r="AE91" s="63" t="s">
        <v>101</v>
      </c>
      <c r="AF91" s="3">
        <f>SLOPE(AF85:AF87,$G85:$G87)</f>
        <v>-0.34848976497564182</v>
      </c>
      <c r="AG91" s="4"/>
      <c r="AH91" s="63" t="s">
        <v>100</v>
      </c>
      <c r="AI91" s="63" t="s">
        <v>105</v>
      </c>
      <c r="AK91" s="3">
        <f>SLOPE(AK85:AK87,$G85:$G87)</f>
        <v>-0.33899919739375517</v>
      </c>
      <c r="AL91" s="17" t="s">
        <v>115</v>
      </c>
      <c r="AM91" s="3">
        <f>SLOPE(AM85:AM87,$G85:$G87)</f>
        <v>-0.28991386699708971</v>
      </c>
      <c r="AN91" s="3">
        <f t="shared" ref="AN91:AR91" si="30">SLOPE(AN85:AN87,$G85:$G87)</f>
        <v>-0.29291323094240901</v>
      </c>
      <c r="AO91" s="3">
        <f t="shared" si="30"/>
        <v>-0.31986012540184156</v>
      </c>
      <c r="AP91" s="3">
        <f t="shared" si="30"/>
        <v>-0.26056274327655748</v>
      </c>
      <c r="AQ91" s="3">
        <f t="shared" si="30"/>
        <v>-0.27493284095330672</v>
      </c>
      <c r="AR91" s="3">
        <f t="shared" si="30"/>
        <v>-0.24439144786433514</v>
      </c>
      <c r="CE91" s="3"/>
      <c r="CT91" s="3"/>
      <c r="CU91" s="63"/>
    </row>
    <row r="92" spans="2:100" x14ac:dyDescent="0.2">
      <c r="AD92" s="63"/>
      <c r="AE92" s="63"/>
      <c r="AF92" s="4"/>
      <c r="AG92" s="4"/>
      <c r="AH92" s="63"/>
      <c r="AI92" s="63"/>
      <c r="AM92" s="3">
        <f>-0.72+9/7*0.38-1/7*0.37</f>
        <v>-0.28428571428571425</v>
      </c>
      <c r="AN92" s="3">
        <f>-0.72+9.5/7*0.38-1.5/7*0.37</f>
        <v>-0.28357142857142847</v>
      </c>
      <c r="AO92" s="3">
        <f>-0.72+9/7*0.38-1.5/7*0.37</f>
        <v>-0.31071428571428567</v>
      </c>
      <c r="AP92" s="3">
        <f>-0.72+9/7*0.38-0.5/7*0.37</f>
        <v>-0.25785714285714278</v>
      </c>
      <c r="AQ92" s="3">
        <f>-0.72+9/7*0.38-0.75/7*0.37</f>
        <v>-0.27107142857142852</v>
      </c>
      <c r="AR92" s="3">
        <f>-0.72+9.49/7*0.38-0.67/7*0.37</f>
        <v>-0.2402428571428572</v>
      </c>
      <c r="CE92" s="3"/>
      <c r="CU92" s="63"/>
    </row>
    <row r="93" spans="2:100" ht="16" customHeight="1" x14ac:dyDescent="0.2">
      <c r="AE93" s="63"/>
      <c r="AF93" s="4"/>
      <c r="AG93" s="4"/>
      <c r="AI93" s="63"/>
      <c r="AK93" s="33"/>
      <c r="AR93" s="35" t="s">
        <v>80</v>
      </c>
      <c r="CE93" s="2"/>
    </row>
    <row r="94" spans="2:100" x14ac:dyDescent="0.2">
      <c r="K94" s="3">
        <f>AVERAGE(K85:K87)</f>
        <v>6.2600000000000007</v>
      </c>
      <c r="AE94" s="63"/>
      <c r="AF94" s="16"/>
      <c r="AG94" s="4"/>
      <c r="AI94" s="63"/>
      <c r="AR94" s="3">
        <f>AVERAGE(AR85:AR87)</f>
        <v>7.6933333333333325</v>
      </c>
      <c r="CE94" s="3">
        <f>AVERAGE(CE85:CE87)</f>
        <v>3.0233333333333334</v>
      </c>
      <c r="CF94" s="3">
        <f>AVERAGE(CF85:CF87)</f>
        <v>6.25</v>
      </c>
      <c r="CQ94" s="3"/>
    </row>
    <row r="95" spans="2:100" x14ac:dyDescent="0.2">
      <c r="AE95" s="63"/>
      <c r="AF95" s="4"/>
      <c r="AG95" s="4"/>
      <c r="AI95" s="63"/>
      <c r="CE95" s="2"/>
    </row>
    <row r="96" spans="2:100" x14ac:dyDescent="0.2">
      <c r="AE96" s="63"/>
      <c r="AF96" s="4"/>
      <c r="AG96" s="4"/>
      <c r="AI96" s="38"/>
      <c r="CE96" s="2"/>
    </row>
    <row r="97" spans="2:88" ht="16" customHeight="1" x14ac:dyDescent="0.2">
      <c r="AE97" s="38"/>
      <c r="AF97" s="38"/>
      <c r="AG97" s="38"/>
      <c r="AI97" s="38"/>
      <c r="CE97" s="2"/>
      <c r="CF97" s="69" t="s">
        <v>127</v>
      </c>
      <c r="CG97" s="69"/>
      <c r="CH97" s="69"/>
      <c r="CI97" s="69"/>
      <c r="CJ97" s="69"/>
    </row>
    <row r="98" spans="2:88" x14ac:dyDescent="0.2">
      <c r="AR98">
        <f>(AR94-K94)*0.25/(-CE94+AR94)</f>
        <v>7.6730906495360393E-2</v>
      </c>
      <c r="CF98" s="69"/>
      <c r="CG98" s="69"/>
      <c r="CH98" s="69"/>
      <c r="CI98" s="69"/>
      <c r="CJ98" s="69"/>
    </row>
    <row r="99" spans="2:88" ht="49" customHeight="1" x14ac:dyDescent="0.2">
      <c r="B99" s="14" t="s">
        <v>33</v>
      </c>
      <c r="N99" s="63" t="s">
        <v>116</v>
      </c>
      <c r="O99" s="63"/>
      <c r="X99" s="63" t="s">
        <v>126</v>
      </c>
      <c r="Y99" s="63"/>
    </row>
    <row r="100" spans="2:88" x14ac:dyDescent="0.2">
      <c r="K100" s="17" t="s">
        <v>120</v>
      </c>
      <c r="L100" s="17" t="s">
        <v>117</v>
      </c>
      <c r="N100" s="17" t="s">
        <v>120</v>
      </c>
      <c r="O100" s="17" t="s">
        <v>117</v>
      </c>
      <c r="X100" s="17" t="s">
        <v>120</v>
      </c>
      <c r="Y100" s="17" t="s">
        <v>117</v>
      </c>
    </row>
    <row r="101" spans="2:88" ht="34" x14ac:dyDescent="0.2">
      <c r="B101" s="44"/>
      <c r="C101" s="43"/>
      <c r="D101" s="43"/>
      <c r="E101" s="43"/>
      <c r="F101" s="43"/>
      <c r="G101" s="45" t="s">
        <v>38</v>
      </c>
      <c r="H101" s="43"/>
      <c r="I101" s="43"/>
      <c r="J101" s="43"/>
      <c r="K101" s="45" t="s">
        <v>39</v>
      </c>
      <c r="L101" s="45" t="s">
        <v>39</v>
      </c>
      <c r="N101" s="45" t="s">
        <v>39</v>
      </c>
      <c r="O101" s="45" t="s">
        <v>39</v>
      </c>
      <c r="X101" s="45" t="s">
        <v>39</v>
      </c>
      <c r="Y101" s="45" t="s">
        <v>39</v>
      </c>
    </row>
    <row r="102" spans="2:88" x14ac:dyDescent="0.2">
      <c r="B102" s="44" t="s">
        <v>29</v>
      </c>
      <c r="C102" s="46">
        <v>0</v>
      </c>
      <c r="D102" s="46" t="s">
        <v>25</v>
      </c>
      <c r="E102" s="46">
        <v>0</v>
      </c>
      <c r="F102" s="10" t="s">
        <v>22</v>
      </c>
      <c r="G102" s="47">
        <v>0.14000000000000001</v>
      </c>
      <c r="H102" s="43"/>
      <c r="I102" s="71" t="s">
        <v>48</v>
      </c>
      <c r="J102" s="71"/>
      <c r="K102" s="43">
        <v>-0.72</v>
      </c>
      <c r="L102" s="13">
        <v>-5.46</v>
      </c>
      <c r="N102" s="3">
        <f>AR71</f>
        <v>4.68</v>
      </c>
      <c r="O102" s="2"/>
      <c r="X102" s="3">
        <f>CF71</f>
        <v>3.23</v>
      </c>
      <c r="Y102" s="2"/>
    </row>
    <row r="103" spans="2:88" ht="17" thickBot="1" x14ac:dyDescent="0.25">
      <c r="B103" s="44" t="s">
        <v>35</v>
      </c>
      <c r="C103" s="46">
        <v>0</v>
      </c>
      <c r="D103" s="46" t="s">
        <v>25</v>
      </c>
      <c r="E103" s="46">
        <v>-2</v>
      </c>
      <c r="F103" s="10" t="s">
        <v>22</v>
      </c>
      <c r="G103" s="47">
        <v>0.14000000000000001</v>
      </c>
      <c r="H103" s="43"/>
      <c r="I103" s="71"/>
      <c r="J103" s="71"/>
      <c r="K103" s="47">
        <v>7</v>
      </c>
      <c r="L103" s="13">
        <v>-10.52</v>
      </c>
      <c r="N103" s="3">
        <f t="shared" ref="N103:N111" si="31">AR72</f>
        <v>4.68</v>
      </c>
      <c r="O103" s="2"/>
      <c r="X103" s="3">
        <f t="shared" ref="X103:X111" si="32">CF72</f>
        <v>3.23</v>
      </c>
      <c r="Y103" s="2"/>
    </row>
    <row r="104" spans="2:88" x14ac:dyDescent="0.2">
      <c r="B104" s="44" t="s">
        <v>36</v>
      </c>
      <c r="C104" s="46">
        <v>0</v>
      </c>
      <c r="D104" s="46" t="s">
        <v>25</v>
      </c>
      <c r="E104" s="46">
        <v>-2</v>
      </c>
      <c r="F104" s="46" t="s">
        <v>20</v>
      </c>
      <c r="G104" s="43" t="s">
        <v>118</v>
      </c>
      <c r="H104" s="43"/>
      <c r="I104" s="43"/>
      <c r="J104" s="43"/>
      <c r="K104" s="47">
        <v>0.74</v>
      </c>
      <c r="L104" s="52">
        <v>-21.19</v>
      </c>
      <c r="M104" s="51" t="s">
        <v>122</v>
      </c>
      <c r="N104" s="3">
        <f t="shared" si="31"/>
        <v>0.41</v>
      </c>
      <c r="O104" s="2">
        <v>-26.02</v>
      </c>
      <c r="X104" s="3">
        <f t="shared" si="32"/>
        <v>-1.02</v>
      </c>
      <c r="Y104" s="2">
        <v>-26.02</v>
      </c>
    </row>
    <row r="105" spans="2:88" ht="17" thickBot="1" x14ac:dyDescent="0.25">
      <c r="B105" s="44" t="s">
        <v>37</v>
      </c>
      <c r="C105" s="46">
        <v>0</v>
      </c>
      <c r="D105" s="46" t="s">
        <v>25</v>
      </c>
      <c r="E105" s="46">
        <v>-2</v>
      </c>
      <c r="F105" s="46" t="s">
        <v>23</v>
      </c>
      <c r="G105" s="43">
        <v>-1.74</v>
      </c>
      <c r="H105" s="43"/>
      <c r="I105" s="43"/>
      <c r="J105" s="43"/>
      <c r="K105" s="47">
        <v>8.74</v>
      </c>
      <c r="L105" s="53">
        <v>6.74</v>
      </c>
      <c r="M105" s="51" t="s">
        <v>123</v>
      </c>
      <c r="N105" s="3">
        <f t="shared" si="31"/>
        <v>8.17</v>
      </c>
      <c r="O105" s="2">
        <v>8.64</v>
      </c>
      <c r="X105" s="3">
        <f t="shared" si="32"/>
        <v>6.68</v>
      </c>
      <c r="Y105" s="2">
        <v>8.64</v>
      </c>
    </row>
    <row r="106" spans="2:88" x14ac:dyDescent="0.2">
      <c r="B106" s="44"/>
      <c r="C106" s="43"/>
      <c r="D106" s="43"/>
      <c r="E106" s="43"/>
      <c r="F106" s="43"/>
      <c r="G106" s="43"/>
      <c r="H106" s="43"/>
      <c r="I106" s="43"/>
      <c r="J106" s="43"/>
      <c r="K106" s="43"/>
      <c r="N106" s="3"/>
      <c r="O106" s="2"/>
      <c r="X106" s="3"/>
      <c r="Y106" s="2"/>
    </row>
    <row r="107" spans="2:88" x14ac:dyDescent="0.2">
      <c r="B107" s="44" t="s">
        <v>30</v>
      </c>
      <c r="C107" s="46">
        <v>0</v>
      </c>
      <c r="D107" s="46" t="s">
        <v>25</v>
      </c>
      <c r="E107" s="46">
        <v>0</v>
      </c>
      <c r="F107" s="46">
        <v>-50</v>
      </c>
      <c r="G107" s="43">
        <v>0.7</v>
      </c>
      <c r="H107" s="43"/>
      <c r="I107" s="43"/>
      <c r="J107" s="48" t="s">
        <v>45</v>
      </c>
      <c r="K107" s="43">
        <v>2.04</v>
      </c>
      <c r="M107" s="51" t="s">
        <v>121</v>
      </c>
      <c r="N107" s="3">
        <f t="shared" si="31"/>
        <v>2.5499999999999998</v>
      </c>
      <c r="O107" s="2"/>
      <c r="X107" s="3">
        <f t="shared" si="32"/>
        <v>1.1100000000000001</v>
      </c>
      <c r="Y107" s="2"/>
    </row>
    <row r="108" spans="2:88" ht="17" thickBot="1" x14ac:dyDescent="0.25">
      <c r="B108" s="44"/>
      <c r="C108" s="43"/>
      <c r="D108" s="43"/>
      <c r="E108" s="43"/>
      <c r="F108" s="43"/>
      <c r="G108" s="43"/>
      <c r="H108" s="43"/>
      <c r="I108" s="43"/>
      <c r="J108" s="43"/>
      <c r="K108" s="43"/>
      <c r="N108" s="3"/>
      <c r="O108" s="2"/>
      <c r="X108" s="3"/>
      <c r="Y108" s="2"/>
    </row>
    <row r="109" spans="2:88" x14ac:dyDescent="0.2">
      <c r="B109" s="44" t="s">
        <v>18</v>
      </c>
      <c r="C109" s="43">
        <v>0</v>
      </c>
      <c r="D109" s="43" t="s">
        <v>26</v>
      </c>
      <c r="E109" s="43">
        <v>0</v>
      </c>
      <c r="F109" s="43" t="s">
        <v>20</v>
      </c>
      <c r="G109" s="43" t="s">
        <v>119</v>
      </c>
      <c r="H109" s="43"/>
      <c r="I109" s="43"/>
      <c r="J109" s="43"/>
      <c r="K109" s="43">
        <v>-3.86</v>
      </c>
      <c r="L109" s="52">
        <v>-21.01</v>
      </c>
      <c r="N109" s="3">
        <f t="shared" si="31"/>
        <v>1.22</v>
      </c>
      <c r="O109" s="2">
        <v>-25.33</v>
      </c>
      <c r="X109" s="3">
        <f t="shared" si="32"/>
        <v>-0.2</v>
      </c>
      <c r="Y109" s="2">
        <v>-25.33</v>
      </c>
    </row>
    <row r="110" spans="2:88" ht="17" thickBot="1" x14ac:dyDescent="0.25">
      <c r="B110" s="44" t="s">
        <v>28</v>
      </c>
      <c r="C110" s="43">
        <v>0</v>
      </c>
      <c r="D110" s="43" t="s">
        <v>26</v>
      </c>
      <c r="E110" s="43">
        <v>0</v>
      </c>
      <c r="F110" s="43" t="s">
        <v>23</v>
      </c>
      <c r="G110" s="43">
        <v>-1.87</v>
      </c>
      <c r="H110" s="43"/>
      <c r="I110" s="43"/>
      <c r="J110" s="43"/>
      <c r="K110" s="43">
        <v>4.4000000000000004</v>
      </c>
      <c r="L110" s="53">
        <v>11.02</v>
      </c>
      <c r="N110" s="3">
        <f t="shared" si="31"/>
        <v>8.9700000000000006</v>
      </c>
      <c r="O110" s="2">
        <v>9.31</v>
      </c>
      <c r="X110" s="3">
        <f t="shared" si="32"/>
        <v>7.48</v>
      </c>
      <c r="Y110" s="2">
        <v>9.31</v>
      </c>
    </row>
    <row r="111" spans="2:88" x14ac:dyDescent="0.2">
      <c r="B111" s="44" t="s">
        <v>40</v>
      </c>
      <c r="C111" s="46">
        <v>0</v>
      </c>
      <c r="D111" s="46" t="s">
        <v>26</v>
      </c>
      <c r="E111" s="46">
        <v>-2</v>
      </c>
      <c r="F111" s="10" t="s">
        <v>22</v>
      </c>
      <c r="G111" s="43">
        <v>0.02</v>
      </c>
      <c r="H111" s="43"/>
      <c r="I111" s="43"/>
      <c r="J111" s="43"/>
      <c r="K111" s="47">
        <v>3.38</v>
      </c>
      <c r="N111" s="3">
        <f t="shared" si="31"/>
        <v>5.42</v>
      </c>
      <c r="O111" s="2"/>
      <c r="X111" s="3">
        <f t="shared" si="32"/>
        <v>3.96</v>
      </c>
      <c r="Y111" s="2"/>
    </row>
    <row r="112" spans="2:88" x14ac:dyDescent="0.2">
      <c r="B112" s="42"/>
      <c r="C112" s="43"/>
      <c r="D112" s="43"/>
      <c r="E112" s="43"/>
      <c r="F112" s="43"/>
      <c r="G112" s="43"/>
      <c r="H112" s="43"/>
      <c r="I112" s="43"/>
      <c r="J112" s="49"/>
      <c r="K112" s="47"/>
      <c r="O112" s="2"/>
      <c r="Y112" s="2"/>
    </row>
    <row r="113" spans="2:28" x14ac:dyDescent="0.2">
      <c r="B113" s="42"/>
      <c r="C113" s="43"/>
      <c r="D113" s="43"/>
      <c r="E113" s="43"/>
      <c r="F113" s="43"/>
      <c r="G113" s="43"/>
      <c r="H113" s="43"/>
      <c r="I113" s="43"/>
      <c r="J113" s="43"/>
      <c r="K113" s="43"/>
      <c r="O113" s="2"/>
      <c r="Y113" s="2"/>
    </row>
    <row r="114" spans="2:28" x14ac:dyDescent="0.2">
      <c r="B114" s="41" t="s">
        <v>46</v>
      </c>
      <c r="C114" s="43"/>
      <c r="D114" s="43"/>
      <c r="E114" s="43"/>
      <c r="F114" s="43"/>
      <c r="G114" s="43"/>
      <c r="H114" s="43"/>
      <c r="I114" s="43"/>
      <c r="J114" s="43"/>
      <c r="K114" s="43"/>
      <c r="O114" s="2"/>
      <c r="Y114" s="2"/>
    </row>
    <row r="115" spans="2:28" ht="34" x14ac:dyDescent="0.2">
      <c r="B115" s="42"/>
      <c r="C115" s="43"/>
      <c r="D115" s="43"/>
      <c r="E115" s="43"/>
      <c r="F115" s="43"/>
      <c r="G115" s="49" t="s">
        <v>53</v>
      </c>
      <c r="H115" s="43"/>
      <c r="I115" s="43"/>
      <c r="J115" s="43"/>
      <c r="K115" s="45" t="s">
        <v>39</v>
      </c>
      <c r="O115" s="2"/>
      <c r="Y115" s="2"/>
    </row>
    <row r="116" spans="2:28" ht="17" thickBot="1" x14ac:dyDescent="0.25">
      <c r="B116" s="44" t="s">
        <v>40</v>
      </c>
      <c r="C116" s="46">
        <v>0</v>
      </c>
      <c r="D116" s="46" t="s">
        <v>26</v>
      </c>
      <c r="E116" s="46">
        <v>-2</v>
      </c>
      <c r="F116" s="10" t="s">
        <v>22</v>
      </c>
      <c r="G116" s="47">
        <v>0.33</v>
      </c>
      <c r="H116" s="43"/>
      <c r="I116" s="43"/>
      <c r="J116" s="43"/>
      <c r="K116" s="47">
        <v>3.38</v>
      </c>
      <c r="N116" s="3">
        <f>AR85</f>
        <v>5.42</v>
      </c>
      <c r="O116" s="2"/>
      <c r="X116" s="3">
        <f>CF85</f>
        <v>3.96</v>
      </c>
      <c r="Y116" s="2"/>
    </row>
    <row r="117" spans="2:28" x14ac:dyDescent="0.2">
      <c r="B117" s="44" t="s">
        <v>42</v>
      </c>
      <c r="C117" s="46">
        <v>-15</v>
      </c>
      <c r="D117" s="46" t="s">
        <v>26</v>
      </c>
      <c r="E117" s="46">
        <v>-2</v>
      </c>
      <c r="F117" s="10" t="s">
        <v>22</v>
      </c>
      <c r="G117" s="43">
        <v>-16.36</v>
      </c>
      <c r="H117" s="43"/>
      <c r="I117" s="43"/>
      <c r="J117" s="43"/>
      <c r="K117" s="47">
        <v>7.32</v>
      </c>
      <c r="L117" s="54">
        <v>0.4</v>
      </c>
      <c r="M117" s="73" t="s">
        <v>124</v>
      </c>
      <c r="N117" s="3">
        <f t="shared" ref="N117:N121" si="33">AR86</f>
        <v>9.49</v>
      </c>
      <c r="O117" s="2">
        <v>0.47</v>
      </c>
      <c r="X117" s="3">
        <f t="shared" ref="X117:X121" si="34">CF86</f>
        <v>8.06</v>
      </c>
      <c r="Y117" s="2">
        <v>0.47</v>
      </c>
    </row>
    <row r="118" spans="2:28" ht="17" thickBot="1" x14ac:dyDescent="0.25">
      <c r="B118" s="44" t="s">
        <v>43</v>
      </c>
      <c r="C118" s="50">
        <v>-7.5</v>
      </c>
      <c r="D118" s="46" t="s">
        <v>26</v>
      </c>
      <c r="E118" s="46">
        <v>-2</v>
      </c>
      <c r="F118" s="10" t="s">
        <v>22</v>
      </c>
      <c r="G118" s="43">
        <v>-8.18</v>
      </c>
      <c r="H118" s="43"/>
      <c r="I118" s="43"/>
      <c r="J118" s="43"/>
      <c r="K118" s="47">
        <v>8.08</v>
      </c>
      <c r="L118" s="53">
        <v>-5.04</v>
      </c>
      <c r="M118" s="73"/>
      <c r="N118" s="3">
        <f t="shared" si="33"/>
        <v>8.17</v>
      </c>
      <c r="O118" s="2">
        <v>-4.12</v>
      </c>
      <c r="X118" s="3">
        <f t="shared" si="34"/>
        <v>6.73</v>
      </c>
      <c r="Y118" s="2">
        <v>-4.12</v>
      </c>
    </row>
    <row r="119" spans="2:28" x14ac:dyDescent="0.2">
      <c r="B119" s="42"/>
      <c r="C119" s="43"/>
      <c r="D119" s="43"/>
      <c r="E119" s="43"/>
      <c r="F119" s="43"/>
      <c r="G119" s="43"/>
      <c r="H119" s="43"/>
      <c r="I119" s="43"/>
      <c r="J119" s="43"/>
      <c r="K119" s="43"/>
      <c r="N119" s="3"/>
      <c r="O119" s="2"/>
      <c r="X119" s="3"/>
      <c r="Y119" s="2"/>
    </row>
    <row r="120" spans="2:28" ht="16" customHeight="1" x14ac:dyDescent="0.2">
      <c r="B120" s="44" t="s">
        <v>29</v>
      </c>
      <c r="C120" s="46">
        <v>0</v>
      </c>
      <c r="D120" s="46" t="s">
        <v>25</v>
      </c>
      <c r="E120" s="46">
        <v>0</v>
      </c>
      <c r="F120" s="10" t="s">
        <v>22</v>
      </c>
      <c r="G120" s="43">
        <v>0.18</v>
      </c>
      <c r="H120" s="43">
        <v>8.6999999999999993</v>
      </c>
      <c r="I120" s="72" t="s">
        <v>49</v>
      </c>
      <c r="J120" s="72"/>
      <c r="K120" s="43">
        <v>-0.72</v>
      </c>
      <c r="L120" s="13">
        <v>-5.46</v>
      </c>
      <c r="N120" s="3">
        <f t="shared" si="33"/>
        <v>4.68</v>
      </c>
      <c r="O120" s="2"/>
      <c r="X120" s="3">
        <f t="shared" si="34"/>
        <v>3.23</v>
      </c>
      <c r="Y120" s="2"/>
    </row>
    <row r="121" spans="2:28" x14ac:dyDescent="0.2">
      <c r="B121" s="44" t="s">
        <v>35</v>
      </c>
      <c r="C121" s="46">
        <v>0</v>
      </c>
      <c r="D121" s="46" t="s">
        <v>25</v>
      </c>
      <c r="E121" s="46">
        <v>-2</v>
      </c>
      <c r="F121" s="10" t="s">
        <v>22</v>
      </c>
      <c r="G121" s="43">
        <v>0.18</v>
      </c>
      <c r="H121" s="43">
        <v>8.6999999999999993</v>
      </c>
      <c r="I121" s="72"/>
      <c r="J121" s="72"/>
      <c r="K121" s="47">
        <v>7</v>
      </c>
      <c r="L121" s="13">
        <v>-10.52</v>
      </c>
      <c r="N121" s="3">
        <f t="shared" si="33"/>
        <v>4.68</v>
      </c>
      <c r="O121" s="2"/>
      <c r="X121" s="3">
        <f t="shared" si="34"/>
        <v>3.23</v>
      </c>
      <c r="Y121" s="2"/>
    </row>
    <row r="122" spans="2:28" x14ac:dyDescent="0.2">
      <c r="B122" s="42"/>
      <c r="C122" s="43"/>
      <c r="D122" s="43"/>
      <c r="E122" s="43"/>
      <c r="F122" s="43"/>
      <c r="G122" s="43"/>
      <c r="H122" s="43"/>
      <c r="I122" s="43"/>
      <c r="J122" s="49"/>
      <c r="K122" s="47"/>
    </row>
    <row r="125" spans="2:28" ht="32" customHeight="1" x14ac:dyDescent="0.2">
      <c r="B125" s="22" t="s">
        <v>129</v>
      </c>
      <c r="E125" s="38"/>
      <c r="F125" s="68" t="s">
        <v>132</v>
      </c>
      <c r="G125" s="68"/>
      <c r="H125" s="68" t="s">
        <v>131</v>
      </c>
      <c r="I125" s="68"/>
      <c r="J125" s="68" t="s">
        <v>131</v>
      </c>
      <c r="K125" s="68"/>
    </row>
    <row r="126" spans="2:28" ht="32" customHeight="1" x14ac:dyDescent="0.2">
      <c r="B126" s="38"/>
      <c r="F126" s="45" t="s">
        <v>39</v>
      </c>
      <c r="G126" s="45" t="s">
        <v>89</v>
      </c>
      <c r="H126" s="56" t="s">
        <v>39</v>
      </c>
      <c r="I126" s="56" t="s">
        <v>89</v>
      </c>
      <c r="J126" s="45" t="s">
        <v>39</v>
      </c>
      <c r="K126" s="45" t="s">
        <v>89</v>
      </c>
      <c r="X126" s="69" t="s">
        <v>127</v>
      </c>
      <c r="Y126" s="69"/>
      <c r="Z126" s="69"/>
      <c r="AA126" s="69"/>
      <c r="AB126" s="69"/>
    </row>
    <row r="127" spans="2:28" ht="32" customHeight="1" x14ac:dyDescent="0.2">
      <c r="B127" t="s">
        <v>130</v>
      </c>
      <c r="C127" s="70" t="s">
        <v>127</v>
      </c>
      <c r="D127" s="70"/>
      <c r="E127" s="70"/>
      <c r="F127" s="55">
        <v>5</v>
      </c>
      <c r="G127" s="55">
        <v>-20</v>
      </c>
      <c r="H127" s="57">
        <v>4.34</v>
      </c>
      <c r="I127" s="57">
        <v>52.15</v>
      </c>
      <c r="J127" s="3">
        <v>3.9</v>
      </c>
      <c r="K127" s="3">
        <v>-27.11</v>
      </c>
      <c r="X127" s="70" t="s">
        <v>128</v>
      </c>
      <c r="Y127" s="70"/>
      <c r="Z127" s="70"/>
      <c r="AA127" s="70"/>
      <c r="AB127" s="70"/>
    </row>
    <row r="128" spans="2:28" x14ac:dyDescent="0.2">
      <c r="C128" s="66" t="s">
        <v>133</v>
      </c>
      <c r="D128" s="66"/>
      <c r="E128" s="66"/>
      <c r="H128" s="57">
        <v>4.13</v>
      </c>
      <c r="I128" s="57">
        <v>48.74</v>
      </c>
      <c r="J128" s="3">
        <v>3.65</v>
      </c>
      <c r="K128" s="3">
        <v>-23.56</v>
      </c>
    </row>
    <row r="129" spans="2:100" x14ac:dyDescent="0.2">
      <c r="C129" s="66" t="s">
        <v>134</v>
      </c>
      <c r="D129" s="66"/>
      <c r="E129" s="66"/>
      <c r="H129" s="57">
        <v>4.07</v>
      </c>
      <c r="I129" s="57">
        <v>51.44</v>
      </c>
      <c r="J129" s="3">
        <v>3.61</v>
      </c>
      <c r="K129" s="3">
        <v>-26.64</v>
      </c>
    </row>
    <row r="130" spans="2:100" x14ac:dyDescent="0.2">
      <c r="C130" s="66" t="s">
        <v>135</v>
      </c>
      <c r="D130" s="66"/>
      <c r="E130" s="66"/>
      <c r="H130" s="57">
        <v>4.3499999999999996</v>
      </c>
      <c r="I130" s="57">
        <v>52.37</v>
      </c>
      <c r="J130" s="3">
        <v>3.47</v>
      </c>
      <c r="K130" s="3">
        <v>-27.02</v>
      </c>
    </row>
    <row r="131" spans="2:100" x14ac:dyDescent="0.2">
      <c r="C131" s="66" t="s">
        <v>136</v>
      </c>
      <c r="D131" s="66"/>
      <c r="E131" s="66"/>
      <c r="H131" s="57">
        <v>3.66</v>
      </c>
      <c r="I131" s="57">
        <v>41.97</v>
      </c>
      <c r="J131" s="3"/>
      <c r="K131" s="3"/>
    </row>
    <row r="132" spans="2:100" x14ac:dyDescent="0.2">
      <c r="C132" s="66" t="s">
        <v>138</v>
      </c>
      <c r="D132" s="66"/>
      <c r="E132" s="66"/>
      <c r="H132" s="67" t="s">
        <v>137</v>
      </c>
      <c r="I132" s="67"/>
      <c r="J132" s="3">
        <v>3.49</v>
      </c>
      <c r="K132" s="3">
        <v>-26.46</v>
      </c>
    </row>
    <row r="133" spans="2:100" x14ac:dyDescent="0.2">
      <c r="C133" s="66" t="s">
        <v>139</v>
      </c>
      <c r="D133" s="66"/>
      <c r="E133" s="66"/>
      <c r="J133" s="2">
        <v>3.54</v>
      </c>
      <c r="K133" s="2">
        <v>-22.15</v>
      </c>
      <c r="L133" s="13" t="s">
        <v>142</v>
      </c>
    </row>
    <row r="136" spans="2:100" s="25" customFormat="1" x14ac:dyDescent="0.2">
      <c r="B136" s="23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CV136" s="24"/>
    </row>
    <row r="137" spans="2:100" s="25" customFormat="1" x14ac:dyDescent="0.2">
      <c r="B137" s="23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CV137" s="24"/>
    </row>
    <row r="138" spans="2:100" x14ac:dyDescent="0.2">
      <c r="B138" s="1"/>
    </row>
    <row r="139" spans="2:100" x14ac:dyDescent="0.2">
      <c r="B139" s="58" t="s">
        <v>143</v>
      </c>
      <c r="AJ139" s="63" t="s">
        <v>153</v>
      </c>
      <c r="AK139" s="63" t="s">
        <v>154</v>
      </c>
      <c r="AL139" s="63" t="s">
        <v>156</v>
      </c>
      <c r="AM139" s="63" t="s">
        <v>157</v>
      </c>
    </row>
    <row r="140" spans="2:100" x14ac:dyDescent="0.2">
      <c r="AJ140" s="63"/>
      <c r="AK140" s="63"/>
      <c r="AL140" s="63"/>
      <c r="AM140" s="63"/>
    </row>
    <row r="141" spans="2:100" ht="51" customHeight="1" x14ac:dyDescent="0.2">
      <c r="I141" s="65" t="s">
        <v>132</v>
      </c>
      <c r="J141" s="65"/>
      <c r="AE141" s="65" t="s">
        <v>151</v>
      </c>
      <c r="AF141" s="65"/>
      <c r="AJ141" s="63"/>
      <c r="AK141" s="63"/>
      <c r="AL141" s="63"/>
      <c r="AM141" s="63"/>
      <c r="AX141" s="39" t="s">
        <v>158</v>
      </c>
      <c r="BI141" s="4" t="s">
        <v>151</v>
      </c>
      <c r="BJ141" s="4" t="s">
        <v>163</v>
      </c>
      <c r="BK141" s="2"/>
      <c r="BL141" s="4"/>
    </row>
    <row r="142" spans="2:100" x14ac:dyDescent="0.2">
      <c r="B142" s="14" t="s">
        <v>33</v>
      </c>
      <c r="C142" s="3"/>
      <c r="D142" s="3"/>
      <c r="E142" s="3"/>
      <c r="F142" s="3"/>
      <c r="G142" s="3"/>
      <c r="H142" s="3"/>
      <c r="I142" s="40" t="s">
        <v>144</v>
      </c>
      <c r="J142" s="40" t="s">
        <v>145</v>
      </c>
      <c r="AE142" s="40" t="s">
        <v>144</v>
      </c>
      <c r="AF142" s="40" t="s">
        <v>145</v>
      </c>
      <c r="AJ142" s="64" t="s">
        <v>144</v>
      </c>
      <c r="AK142" s="64"/>
      <c r="AL142" s="64"/>
      <c r="AM142" s="64"/>
      <c r="BI142" s="40" t="s">
        <v>145</v>
      </c>
      <c r="BJ142" s="40" t="s">
        <v>145</v>
      </c>
      <c r="BL142" s="40"/>
    </row>
    <row r="143" spans="2:100" ht="68" x14ac:dyDescent="0.2">
      <c r="B143" s="1"/>
      <c r="C143" s="4" t="s">
        <v>24</v>
      </c>
      <c r="D143" s="4" t="s">
        <v>27</v>
      </c>
      <c r="E143" s="4" t="s">
        <v>21</v>
      </c>
      <c r="F143" s="4" t="s">
        <v>19</v>
      </c>
      <c r="G143" s="16" t="s">
        <v>38</v>
      </c>
      <c r="H143" s="16"/>
      <c r="I143" s="16" t="s">
        <v>39</v>
      </c>
      <c r="J143" s="16" t="s">
        <v>39</v>
      </c>
      <c r="AE143" s="16" t="s">
        <v>39</v>
      </c>
      <c r="AF143" s="16" t="s">
        <v>39</v>
      </c>
      <c r="AJ143" s="45" t="s">
        <v>39</v>
      </c>
      <c r="AK143" s="45" t="s">
        <v>39</v>
      </c>
      <c r="AL143" s="45" t="s">
        <v>39</v>
      </c>
      <c r="AM143" s="45" t="s">
        <v>39</v>
      </c>
      <c r="BI143" s="16" t="s">
        <v>39</v>
      </c>
      <c r="BJ143" s="16" t="s">
        <v>39</v>
      </c>
    </row>
    <row r="144" spans="2:100" x14ac:dyDescent="0.2">
      <c r="B144" s="1" t="s">
        <v>29</v>
      </c>
      <c r="C144" s="9">
        <v>0</v>
      </c>
      <c r="D144" s="9" t="s">
        <v>25</v>
      </c>
      <c r="E144" s="9">
        <v>0</v>
      </c>
      <c r="F144" s="9" t="s">
        <v>22</v>
      </c>
      <c r="G144" s="3">
        <v>0.16</v>
      </c>
      <c r="H144" s="3"/>
      <c r="I144" s="15">
        <v>1.59</v>
      </c>
      <c r="J144" s="13">
        <v>-1.35</v>
      </c>
      <c r="K144" s="51" t="s">
        <v>148</v>
      </c>
      <c r="AJ144" s="2"/>
      <c r="AK144" s="2"/>
      <c r="AL144" s="2"/>
      <c r="AM144" s="2"/>
    </row>
    <row r="145" spans="2:62" x14ac:dyDescent="0.2">
      <c r="B145" s="1" t="s">
        <v>35</v>
      </c>
      <c r="C145" s="9">
        <v>0</v>
      </c>
      <c r="D145" s="9" t="s">
        <v>25</v>
      </c>
      <c r="E145" s="9">
        <v>-2</v>
      </c>
      <c r="F145" s="9" t="s">
        <v>22</v>
      </c>
      <c r="G145" s="3">
        <v>0.16</v>
      </c>
      <c r="H145" s="3"/>
      <c r="I145" s="3">
        <v>-10.23</v>
      </c>
      <c r="J145" s="2">
        <v>4.17</v>
      </c>
      <c r="AE145" s="62">
        <v>-10.53</v>
      </c>
      <c r="AF145" s="62">
        <v>26.49</v>
      </c>
      <c r="AG145" t="s">
        <v>152</v>
      </c>
      <c r="AJ145" s="2">
        <v>-10.66</v>
      </c>
      <c r="AK145" s="2">
        <v>-10.51</v>
      </c>
      <c r="AL145" s="3">
        <v>-10.199999999999999</v>
      </c>
      <c r="AM145" s="3">
        <v>-10.85</v>
      </c>
      <c r="BI145" s="62"/>
      <c r="BJ145" s="62"/>
    </row>
    <row r="146" spans="2:62" x14ac:dyDescent="0.2">
      <c r="B146" s="1" t="s">
        <v>36</v>
      </c>
      <c r="C146" s="9">
        <v>0</v>
      </c>
      <c r="D146" s="9" t="s">
        <v>25</v>
      </c>
      <c r="E146" s="9">
        <v>-2</v>
      </c>
      <c r="F146" s="9" t="s">
        <v>20</v>
      </c>
      <c r="G146" s="2">
        <v>2.04</v>
      </c>
      <c r="I146" s="3">
        <v>-24.9</v>
      </c>
      <c r="J146" s="2">
        <v>-7.92</v>
      </c>
      <c r="AE146" s="62">
        <v>-26.44</v>
      </c>
      <c r="AF146" s="62">
        <v>36.54</v>
      </c>
      <c r="AG146" t="s">
        <v>152</v>
      </c>
      <c r="AJ146" s="2">
        <v>-26.79</v>
      </c>
      <c r="AK146" s="2">
        <v>-26.41</v>
      </c>
      <c r="AL146" s="3">
        <v>-26.21</v>
      </c>
      <c r="AM146" s="3">
        <v>-26.64</v>
      </c>
      <c r="BI146" s="62"/>
      <c r="BJ146" s="62"/>
    </row>
    <row r="147" spans="2:62" x14ac:dyDescent="0.2">
      <c r="B147" s="1" t="s">
        <v>37</v>
      </c>
      <c r="C147" s="9">
        <v>0</v>
      </c>
      <c r="D147" s="9" t="s">
        <v>25</v>
      </c>
      <c r="E147" s="9">
        <v>-2</v>
      </c>
      <c r="F147" s="9" t="s">
        <v>23</v>
      </c>
      <c r="G147" s="2">
        <v>-1.75</v>
      </c>
      <c r="I147" s="15">
        <v>10.44</v>
      </c>
      <c r="J147" s="2">
        <v>11.52</v>
      </c>
      <c r="K147" s="51" t="s">
        <v>150</v>
      </c>
      <c r="AE147" s="62">
        <v>7.53</v>
      </c>
      <c r="AF147" s="62">
        <v>8.4</v>
      </c>
      <c r="AJ147" s="2">
        <v>7.75</v>
      </c>
      <c r="AK147" s="2">
        <v>7.42</v>
      </c>
      <c r="AL147" s="3">
        <v>7.89</v>
      </c>
      <c r="AM147" s="3">
        <v>7.17</v>
      </c>
      <c r="BI147" s="62"/>
      <c r="BJ147" s="62"/>
    </row>
    <row r="148" spans="2:62" x14ac:dyDescent="0.2">
      <c r="B148" s="1"/>
      <c r="AE148" s="62"/>
      <c r="AF148" s="62"/>
      <c r="AJ148" s="2"/>
      <c r="AK148" s="2"/>
      <c r="AL148" s="3"/>
      <c r="AM148" s="3"/>
      <c r="BI148" s="62"/>
      <c r="BJ148" s="62"/>
    </row>
    <row r="149" spans="2:62" ht="34" x14ac:dyDescent="0.2">
      <c r="B149" s="1" t="s">
        <v>30</v>
      </c>
      <c r="C149" s="9">
        <v>0</v>
      </c>
      <c r="D149" s="9" t="s">
        <v>25</v>
      </c>
      <c r="E149" s="9">
        <v>0</v>
      </c>
      <c r="F149" s="9">
        <v>-50</v>
      </c>
      <c r="I149" s="60" t="s">
        <v>147</v>
      </c>
      <c r="J149" s="60" t="s">
        <v>147</v>
      </c>
      <c r="AE149" s="62"/>
      <c r="AF149" s="62"/>
      <c r="AJ149" s="2"/>
      <c r="AK149" s="2"/>
      <c r="AL149" s="3"/>
      <c r="AM149" s="3"/>
      <c r="BI149" s="62"/>
      <c r="BJ149" s="62"/>
    </row>
    <row r="150" spans="2:62" x14ac:dyDescent="0.2">
      <c r="B150" s="1"/>
      <c r="AE150" s="62"/>
      <c r="AF150" s="62"/>
      <c r="AJ150" s="2"/>
      <c r="AK150" s="2"/>
      <c r="AL150" s="3"/>
      <c r="AM150" s="3"/>
      <c r="BI150" s="62"/>
      <c r="BJ150" s="62"/>
    </row>
    <row r="151" spans="2:62" ht="17" x14ac:dyDescent="0.2">
      <c r="B151" s="1" t="s">
        <v>146</v>
      </c>
      <c r="C151" s="11">
        <v>0</v>
      </c>
      <c r="D151" s="11" t="s">
        <v>26</v>
      </c>
      <c r="E151" s="11">
        <v>0</v>
      </c>
      <c r="F151" s="10" t="s">
        <v>22</v>
      </c>
      <c r="G151" s="2">
        <v>0.02</v>
      </c>
      <c r="I151" s="59">
        <v>1.33</v>
      </c>
      <c r="J151" s="59">
        <v>-3.21</v>
      </c>
      <c r="K151" s="51" t="s">
        <v>148</v>
      </c>
      <c r="AE151" s="62">
        <v>-10.77</v>
      </c>
      <c r="AF151" s="62">
        <v>29.19</v>
      </c>
      <c r="AJ151" s="2">
        <v>-10.43</v>
      </c>
      <c r="AK151" s="2">
        <v>-10.87</v>
      </c>
      <c r="AL151" s="3">
        <v>-10.41</v>
      </c>
      <c r="AM151" s="3">
        <v>-11.13</v>
      </c>
      <c r="BI151" s="62">
        <v>28.88</v>
      </c>
      <c r="BJ151" s="62">
        <v>10.5</v>
      </c>
    </row>
    <row r="152" spans="2:62" ht="17" x14ac:dyDescent="0.2">
      <c r="B152" s="1" t="s">
        <v>18</v>
      </c>
      <c r="C152" s="7">
        <v>0</v>
      </c>
      <c r="D152" s="7" t="s">
        <v>26</v>
      </c>
      <c r="E152" s="7">
        <v>0</v>
      </c>
      <c r="F152" s="7" t="s">
        <v>20</v>
      </c>
      <c r="G152" s="2">
        <v>1.91</v>
      </c>
      <c r="I152" s="13">
        <v>-17.5</v>
      </c>
      <c r="J152" s="13">
        <v>-12.2</v>
      </c>
      <c r="K152" s="51" t="s">
        <v>148</v>
      </c>
      <c r="AE152" s="62">
        <v>-26.83</v>
      </c>
      <c r="AF152" s="62">
        <v>39.72</v>
      </c>
      <c r="AJ152" s="2">
        <v>-26.35</v>
      </c>
      <c r="AK152" s="2">
        <v>-26.86</v>
      </c>
      <c r="AL152" s="3">
        <v>-26.58</v>
      </c>
      <c r="AM152" s="3">
        <v>-27.08</v>
      </c>
      <c r="BI152" s="62">
        <v>39.75</v>
      </c>
      <c r="BJ152" s="62">
        <v>-11.35</v>
      </c>
    </row>
    <row r="153" spans="2:62" x14ac:dyDescent="0.2">
      <c r="B153" s="1" t="s">
        <v>28</v>
      </c>
      <c r="C153" s="2">
        <v>0</v>
      </c>
      <c r="D153" s="2" t="s">
        <v>26</v>
      </c>
      <c r="E153" s="2">
        <v>0</v>
      </c>
      <c r="F153" s="2" t="s">
        <v>23</v>
      </c>
      <c r="G153" s="2">
        <v>-1.87</v>
      </c>
      <c r="I153" s="13">
        <v>19.100000000000001</v>
      </c>
      <c r="J153" s="2">
        <v>5.0999999999999996</v>
      </c>
      <c r="K153" s="51" t="s">
        <v>148</v>
      </c>
      <c r="AE153" s="62">
        <v>7.59</v>
      </c>
      <c r="AF153" s="62">
        <v>10.67</v>
      </c>
      <c r="AJ153" s="2">
        <v>7.67</v>
      </c>
      <c r="AK153" s="2">
        <v>7.43</v>
      </c>
      <c r="AL153" s="3">
        <v>7.98</v>
      </c>
      <c r="AM153" s="3">
        <v>7.2</v>
      </c>
      <c r="BI153" s="62">
        <v>10.8</v>
      </c>
      <c r="BJ153" s="62">
        <v>29.6</v>
      </c>
    </row>
    <row r="154" spans="2:62" x14ac:dyDescent="0.2">
      <c r="B154" s="1" t="s">
        <v>40</v>
      </c>
      <c r="C154" s="9">
        <v>0</v>
      </c>
      <c r="D154" s="9" t="s">
        <v>26</v>
      </c>
      <c r="E154" s="9">
        <v>-2</v>
      </c>
      <c r="F154" s="9" t="s">
        <v>22</v>
      </c>
      <c r="G154" s="2">
        <v>0.02</v>
      </c>
      <c r="I154" s="3"/>
      <c r="J154" s="13">
        <v>-1.4</v>
      </c>
      <c r="K154" s="51" t="s">
        <v>149</v>
      </c>
      <c r="AE154" s="62"/>
      <c r="AF154" s="62">
        <v>28.63</v>
      </c>
      <c r="AJ154" s="2"/>
      <c r="AK154" s="2"/>
      <c r="AL154" s="3"/>
      <c r="AM154" s="3"/>
      <c r="BI154" s="62"/>
      <c r="BJ154" s="62"/>
    </row>
    <row r="155" spans="2:62" x14ac:dyDescent="0.2">
      <c r="AE155" s="62"/>
      <c r="AF155" s="62"/>
      <c r="AJ155" s="2"/>
      <c r="AK155" s="2"/>
      <c r="AL155" s="3"/>
      <c r="AM155" s="3"/>
      <c r="BI155" s="62"/>
      <c r="BJ155" s="62"/>
    </row>
    <row r="156" spans="2:62" x14ac:dyDescent="0.2">
      <c r="I156" s="65" t="s">
        <v>132</v>
      </c>
      <c r="J156" s="65"/>
      <c r="AE156" s="62"/>
      <c r="AF156" s="62"/>
      <c r="AJ156" s="2"/>
      <c r="AK156" s="2"/>
      <c r="AL156" s="3"/>
      <c r="AM156" s="3"/>
      <c r="BI156" s="62"/>
      <c r="BJ156" s="62"/>
    </row>
    <row r="157" spans="2:62" x14ac:dyDescent="0.2">
      <c r="B157" s="14" t="s">
        <v>46</v>
      </c>
      <c r="I157" s="40" t="s">
        <v>144</v>
      </c>
      <c r="J157" s="40" t="s">
        <v>145</v>
      </c>
      <c r="AE157" s="62"/>
      <c r="AF157" s="62"/>
      <c r="AJ157" s="2"/>
      <c r="AK157" s="2"/>
      <c r="AL157" s="3"/>
      <c r="AM157" s="3"/>
      <c r="BI157" s="62"/>
      <c r="BJ157" s="62"/>
    </row>
    <row r="158" spans="2:62" ht="34" x14ac:dyDescent="0.2">
      <c r="G158" s="17" t="s">
        <v>53</v>
      </c>
      <c r="I158" s="16" t="s">
        <v>39</v>
      </c>
      <c r="J158" s="16" t="s">
        <v>39</v>
      </c>
      <c r="AE158" s="62"/>
      <c r="AF158" s="62"/>
      <c r="AJ158" s="2"/>
      <c r="AK158" s="2"/>
      <c r="AL158" s="3"/>
      <c r="AM158" s="3"/>
      <c r="BI158" s="62"/>
      <c r="BJ158" s="62"/>
    </row>
    <row r="159" spans="2:62" ht="17" x14ac:dyDescent="0.2">
      <c r="B159" s="1" t="s">
        <v>146</v>
      </c>
      <c r="C159" s="11">
        <v>0</v>
      </c>
      <c r="D159" s="11" t="s">
        <v>26</v>
      </c>
      <c r="E159" s="11">
        <v>0</v>
      </c>
      <c r="F159" s="10" t="s">
        <v>22</v>
      </c>
      <c r="G159" s="2">
        <v>0.02</v>
      </c>
      <c r="I159" s="59">
        <v>1.33</v>
      </c>
      <c r="J159" s="59">
        <v>-3.21</v>
      </c>
      <c r="K159" s="51" t="s">
        <v>148</v>
      </c>
      <c r="AE159" s="62"/>
      <c r="AF159" s="62"/>
      <c r="AJ159" s="2"/>
      <c r="AK159" s="2"/>
      <c r="AL159" s="3"/>
      <c r="AM159" s="3"/>
      <c r="BI159" s="62"/>
      <c r="BJ159" s="62"/>
    </row>
    <row r="160" spans="2:62" x14ac:dyDescent="0.2">
      <c r="B160" s="1" t="s">
        <v>40</v>
      </c>
      <c r="C160" s="9">
        <v>0</v>
      </c>
      <c r="D160" s="9" t="s">
        <v>26</v>
      </c>
      <c r="E160" s="9">
        <v>-2</v>
      </c>
      <c r="F160" s="9" t="s">
        <v>22</v>
      </c>
      <c r="G160" s="3">
        <v>0.33</v>
      </c>
      <c r="I160" s="3"/>
      <c r="J160" s="13">
        <v>-1.4</v>
      </c>
      <c r="K160" s="51" t="s">
        <v>149</v>
      </c>
      <c r="AE160" s="62"/>
      <c r="AF160" s="62">
        <v>28.63</v>
      </c>
      <c r="AJ160" s="2"/>
      <c r="AK160" s="2"/>
      <c r="AL160" s="3"/>
      <c r="AM160" s="3"/>
      <c r="BI160" s="62">
        <v>28.76</v>
      </c>
      <c r="BJ160" s="62">
        <v>10.37</v>
      </c>
    </row>
    <row r="161" spans="2:62" x14ac:dyDescent="0.2">
      <c r="B161" s="1" t="s">
        <v>41</v>
      </c>
      <c r="C161" s="8">
        <v>7.5</v>
      </c>
      <c r="D161" s="9" t="s">
        <v>26</v>
      </c>
      <c r="E161" s="9">
        <v>-2</v>
      </c>
      <c r="F161" s="9" t="s">
        <v>22</v>
      </c>
      <c r="G161" s="3">
        <v>8.74</v>
      </c>
      <c r="J161" s="15">
        <v>-2.6</v>
      </c>
      <c r="AE161" s="62"/>
      <c r="AF161" s="62">
        <v>2.8</v>
      </c>
      <c r="AJ161" s="2"/>
      <c r="AK161" s="2"/>
      <c r="AL161" s="3"/>
      <c r="AM161" s="3"/>
      <c r="BI161" s="62">
        <v>3.94</v>
      </c>
      <c r="BJ161" s="62">
        <v>-6.32</v>
      </c>
    </row>
    <row r="162" spans="2:62" x14ac:dyDescent="0.2">
      <c r="B162" s="1" t="s">
        <v>42</v>
      </c>
      <c r="C162" s="9">
        <v>-15</v>
      </c>
      <c r="D162" s="9" t="s">
        <v>26</v>
      </c>
      <c r="E162" s="9">
        <v>-2</v>
      </c>
      <c r="F162" s="9" t="s">
        <v>22</v>
      </c>
      <c r="G162" s="3">
        <v>-16.38</v>
      </c>
      <c r="I162" s="61"/>
      <c r="J162" s="24"/>
      <c r="AE162" s="62"/>
      <c r="AF162" s="62"/>
      <c r="AJ162" s="2"/>
      <c r="AK162" s="2"/>
      <c r="AL162" s="3"/>
      <c r="AM162" s="3"/>
      <c r="BI162" s="62"/>
      <c r="BJ162" s="62"/>
    </row>
    <row r="163" spans="2:62" x14ac:dyDescent="0.2">
      <c r="B163" s="1" t="s">
        <v>43</v>
      </c>
      <c r="C163" s="8">
        <v>-7.5</v>
      </c>
      <c r="D163" s="9" t="s">
        <v>26</v>
      </c>
      <c r="E163" s="9">
        <v>-2</v>
      </c>
      <c r="F163" s="9" t="s">
        <v>22</v>
      </c>
      <c r="G163" s="3">
        <v>-8.1</v>
      </c>
      <c r="I163" s="3">
        <v>-11.71</v>
      </c>
      <c r="J163" s="2">
        <v>12.11</v>
      </c>
      <c r="L163" s="3"/>
      <c r="AE163" s="62">
        <v>-16</v>
      </c>
      <c r="AF163" s="62">
        <v>47.38</v>
      </c>
      <c r="AG163" t="s">
        <v>152</v>
      </c>
      <c r="AJ163" s="2">
        <v>-15.84</v>
      </c>
      <c r="AK163" s="2">
        <v>-16.14</v>
      </c>
      <c r="AL163" s="3">
        <v>-15.55</v>
      </c>
      <c r="AM163" s="3">
        <v>-16.440000000000001</v>
      </c>
      <c r="BI163" s="62">
        <v>47.29</v>
      </c>
      <c r="BJ163" s="62">
        <v>20.94</v>
      </c>
    </row>
    <row r="164" spans="2:62" x14ac:dyDescent="0.2">
      <c r="B164" s="1" t="s">
        <v>44</v>
      </c>
      <c r="C164" s="9">
        <v>20</v>
      </c>
      <c r="D164" s="9" t="s">
        <v>26</v>
      </c>
      <c r="E164" s="9">
        <v>-2</v>
      </c>
      <c r="F164" s="9" t="s">
        <v>22</v>
      </c>
      <c r="G164" s="3">
        <v>21.66</v>
      </c>
      <c r="I164" s="15">
        <v>-21.01</v>
      </c>
      <c r="L164" s="3"/>
      <c r="AE164" s="62">
        <v>-1.18</v>
      </c>
      <c r="AF164" s="62"/>
      <c r="AJ164" s="2">
        <v>-1.29</v>
      </c>
      <c r="AK164" s="2">
        <v>-1.06</v>
      </c>
      <c r="AL164" s="3">
        <v>-1.36</v>
      </c>
      <c r="AM164" s="3">
        <v>-0.99</v>
      </c>
      <c r="AX164" s="39" t="s">
        <v>159</v>
      </c>
      <c r="BI164" s="62"/>
      <c r="BJ164" s="62"/>
    </row>
    <row r="165" spans="2:62" x14ac:dyDescent="0.2">
      <c r="AE165" s="3"/>
      <c r="AF165" s="3"/>
      <c r="AJ165" s="63" t="s">
        <v>155</v>
      </c>
      <c r="AK165" s="63"/>
      <c r="AL165" s="63" t="s">
        <v>160</v>
      </c>
      <c r="AM165" s="63"/>
      <c r="BJ165" s="17"/>
    </row>
    <row r="166" spans="2:62" ht="16" customHeight="1" x14ac:dyDescent="0.2">
      <c r="B166" s="1" t="s">
        <v>29</v>
      </c>
      <c r="C166" s="9">
        <v>0</v>
      </c>
      <c r="D166" s="9" t="s">
        <v>25</v>
      </c>
      <c r="E166" s="9">
        <v>0</v>
      </c>
      <c r="F166" s="9" t="s">
        <v>22</v>
      </c>
      <c r="I166" s="15">
        <v>1.59</v>
      </c>
      <c r="J166" s="13">
        <v>-1.35</v>
      </c>
      <c r="K166" s="51" t="s">
        <v>148</v>
      </c>
      <c r="AE166" s="3"/>
      <c r="AF166" s="3"/>
      <c r="AJ166" s="63"/>
      <c r="AK166" s="63"/>
      <c r="AL166" s="63"/>
      <c r="AM166" s="63"/>
    </row>
    <row r="167" spans="2:62" x14ac:dyDescent="0.2">
      <c r="B167" s="1" t="s">
        <v>35</v>
      </c>
      <c r="C167" s="9">
        <v>0</v>
      </c>
      <c r="D167" s="9" t="s">
        <v>25</v>
      </c>
      <c r="E167" s="9">
        <v>-2</v>
      </c>
      <c r="F167" s="9" t="s">
        <v>22</v>
      </c>
      <c r="I167" s="3">
        <v>-10.23</v>
      </c>
      <c r="J167" s="2">
        <v>4.17</v>
      </c>
      <c r="AJ167" s="2"/>
      <c r="AK167" s="2"/>
      <c r="AL167" s="2"/>
      <c r="AM167" s="2"/>
    </row>
    <row r="168" spans="2:62" x14ac:dyDescent="0.2">
      <c r="AJ168" s="2"/>
      <c r="AK168" s="2"/>
      <c r="AL168" s="2"/>
      <c r="AM168" s="2"/>
    </row>
    <row r="169" spans="2:62" x14ac:dyDescent="0.2">
      <c r="AJ169" s="2"/>
      <c r="AK169" s="2"/>
      <c r="AL169" s="2"/>
      <c r="AM169" s="2"/>
    </row>
    <row r="180" spans="41:41" x14ac:dyDescent="0.2">
      <c r="AO180" s="39" t="s">
        <v>161</v>
      </c>
    </row>
    <row r="181" spans="41:41" x14ac:dyDescent="0.2">
      <c r="AO181" s="39" t="s">
        <v>162</v>
      </c>
    </row>
  </sheetData>
  <mergeCells count="61">
    <mergeCell ref="CB19:CE19"/>
    <mergeCell ref="BN63:BR63"/>
    <mergeCell ref="BF47:BI47"/>
    <mergeCell ref="BB62:BI62"/>
    <mergeCell ref="BJ47:BM47"/>
    <mergeCell ref="BN47:BQ47"/>
    <mergeCell ref="BN19:BQ19"/>
    <mergeCell ref="AD62:AO62"/>
    <mergeCell ref="AP47:AS47"/>
    <mergeCell ref="AT47:AW47"/>
    <mergeCell ref="AP62:AW62"/>
    <mergeCell ref="AX47:BA47"/>
    <mergeCell ref="I71:J72"/>
    <mergeCell ref="I89:J90"/>
    <mergeCell ref="V47:Y47"/>
    <mergeCell ref="Z47:AC47"/>
    <mergeCell ref="V62:AC62"/>
    <mergeCell ref="J21:J22"/>
    <mergeCell ref="W41:W44"/>
    <mergeCell ref="AR32:AS32"/>
    <mergeCell ref="BC32:BD32"/>
    <mergeCell ref="N47:Q47"/>
    <mergeCell ref="R47:U47"/>
    <mergeCell ref="AD47:AG47"/>
    <mergeCell ref="AH47:AK47"/>
    <mergeCell ref="AL47:AO47"/>
    <mergeCell ref="BB47:BE47"/>
    <mergeCell ref="N99:O99"/>
    <mergeCell ref="M117:M118"/>
    <mergeCell ref="X99:Y99"/>
    <mergeCell ref="CF97:CJ98"/>
    <mergeCell ref="AD91:AD92"/>
    <mergeCell ref="AH91:AH92"/>
    <mergeCell ref="AI91:AI95"/>
    <mergeCell ref="AE91:AE96"/>
    <mergeCell ref="X126:AB126"/>
    <mergeCell ref="X127:AB127"/>
    <mergeCell ref="C127:E127"/>
    <mergeCell ref="I102:J103"/>
    <mergeCell ref="I120:J121"/>
    <mergeCell ref="J125:K125"/>
    <mergeCell ref="C132:E132"/>
    <mergeCell ref="C133:E133"/>
    <mergeCell ref="H125:I125"/>
    <mergeCell ref="F125:G125"/>
    <mergeCell ref="C128:E128"/>
    <mergeCell ref="C129:E129"/>
    <mergeCell ref="C130:E130"/>
    <mergeCell ref="I141:J141"/>
    <mergeCell ref="I156:J156"/>
    <mergeCell ref="AE141:AF141"/>
    <mergeCell ref="C131:E131"/>
    <mergeCell ref="H132:I132"/>
    <mergeCell ref="CU91:CU92"/>
    <mergeCell ref="AJ139:AJ141"/>
    <mergeCell ref="AK139:AK141"/>
    <mergeCell ref="AJ165:AK166"/>
    <mergeCell ref="AJ142:AM142"/>
    <mergeCell ref="AM139:AM141"/>
    <mergeCell ref="AL139:AL141"/>
    <mergeCell ref="AL165:AM166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CB70-877D-6D42-BE1F-5DFC715F2C59}">
  <dimension ref="D2:R2"/>
  <sheetViews>
    <sheetView zoomScaleNormal="100" workbookViewId="0">
      <selection activeCell="M36" sqref="M36"/>
    </sheetView>
  </sheetViews>
  <sheetFormatPr baseColWidth="10" defaultRowHeight="16" x14ac:dyDescent="0.2"/>
  <sheetData>
    <row r="2" spans="4:18" x14ac:dyDescent="0.2">
      <c r="D2" s="39" t="s">
        <v>50</v>
      </c>
      <c r="N2" s="69" t="s">
        <v>127</v>
      </c>
      <c r="O2" s="69"/>
      <c r="P2" s="69"/>
      <c r="Q2" s="69"/>
      <c r="R2" s="69"/>
    </row>
  </sheetData>
  <mergeCells count="1">
    <mergeCell ref="N2:R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8C6E-D0DE-BF4E-983F-34D3C324B63F}">
  <dimension ref="B2:S89"/>
  <sheetViews>
    <sheetView zoomScale="111" workbookViewId="0">
      <selection activeCell="J28" sqref="J28"/>
    </sheetView>
  </sheetViews>
  <sheetFormatPr baseColWidth="10" defaultRowHeight="16" x14ac:dyDescent="0.2"/>
  <cols>
    <col min="2" max="2" width="10.83203125" style="84"/>
    <col min="3" max="6" width="10.83203125" style="2"/>
  </cols>
  <sheetData>
    <row r="2" spans="2:6" x14ac:dyDescent="0.2">
      <c r="B2" s="87"/>
      <c r="C2" s="65" t="s">
        <v>167</v>
      </c>
      <c r="D2" s="65"/>
      <c r="E2" s="65" t="s">
        <v>168</v>
      </c>
      <c r="F2" s="65"/>
    </row>
    <row r="3" spans="2:6" x14ac:dyDescent="0.2">
      <c r="B3" s="87" t="s">
        <v>166</v>
      </c>
      <c r="C3" s="17" t="s">
        <v>170</v>
      </c>
      <c r="D3" s="17" t="s">
        <v>169</v>
      </c>
      <c r="E3" s="17" t="s">
        <v>170</v>
      </c>
      <c r="F3" s="17" t="s">
        <v>169</v>
      </c>
    </row>
    <row r="4" spans="2:6" x14ac:dyDescent="0.2">
      <c r="B4" s="84">
        <v>-0.05</v>
      </c>
      <c r="C4" s="2">
        <v>-2.1800000000000002</v>
      </c>
      <c r="D4" s="2">
        <v>4.24</v>
      </c>
      <c r="E4" s="2">
        <v>-2.11</v>
      </c>
      <c r="F4" s="2">
        <v>3.43</v>
      </c>
    </row>
    <row r="5" spans="2:6" x14ac:dyDescent="0.2">
      <c r="B5" s="84">
        <v>-4.7960000000000003E-2</v>
      </c>
      <c r="C5" s="2">
        <v>-2.16</v>
      </c>
      <c r="D5" s="2">
        <v>4.08</v>
      </c>
      <c r="E5" s="2">
        <v>-2.08</v>
      </c>
      <c r="F5" s="2">
        <v>3.27</v>
      </c>
    </row>
    <row r="6" spans="2:6" x14ac:dyDescent="0.2">
      <c r="B6" s="84">
        <v>-4.5920000000000002E-2</v>
      </c>
      <c r="C6" s="2">
        <v>-2.14</v>
      </c>
      <c r="D6" s="2">
        <v>3.91</v>
      </c>
      <c r="E6" s="2">
        <v>-2.06</v>
      </c>
      <c r="F6" s="2">
        <v>3.11</v>
      </c>
    </row>
    <row r="7" spans="2:6" x14ac:dyDescent="0.2">
      <c r="B7" s="84">
        <v>-4.3880000000000002E-2</v>
      </c>
      <c r="C7" s="2">
        <v>-2.12</v>
      </c>
      <c r="D7" s="2">
        <v>3.75</v>
      </c>
      <c r="E7" s="2">
        <v>-2.04</v>
      </c>
      <c r="F7" s="2">
        <v>2.94</v>
      </c>
    </row>
    <row r="8" spans="2:6" x14ac:dyDescent="0.2">
      <c r="B8" s="84">
        <v>-4.1840000000000002E-2</v>
      </c>
      <c r="C8" s="2">
        <v>-2.1</v>
      </c>
      <c r="D8" s="2">
        <v>3.59</v>
      </c>
      <c r="E8" s="2">
        <v>-2.0099999999999998</v>
      </c>
      <c r="F8" s="2">
        <v>2.78</v>
      </c>
    </row>
    <row r="9" spans="2:6" x14ac:dyDescent="0.2">
      <c r="B9" s="84">
        <v>-3.9800000000000002E-2</v>
      </c>
      <c r="C9" s="2">
        <v>-2.0699999999999998</v>
      </c>
      <c r="D9" s="2">
        <v>3.43</v>
      </c>
      <c r="E9" s="2">
        <v>-1.99</v>
      </c>
      <c r="F9" s="2">
        <v>2.62</v>
      </c>
    </row>
    <row r="10" spans="2:6" x14ac:dyDescent="0.2">
      <c r="B10" s="84">
        <v>-3.7760000000000002E-2</v>
      </c>
      <c r="C10" s="2">
        <v>-2.0499999999999998</v>
      </c>
      <c r="D10" s="2">
        <v>3.27</v>
      </c>
      <c r="E10" s="2">
        <v>-1.97</v>
      </c>
      <c r="F10" s="2">
        <v>2.46</v>
      </c>
    </row>
    <row r="11" spans="2:6" x14ac:dyDescent="0.2">
      <c r="B11" s="84">
        <v>-3.5709999999999999E-2</v>
      </c>
      <c r="C11" s="2">
        <v>-2.0299999999999998</v>
      </c>
      <c r="D11" s="2">
        <v>3.11</v>
      </c>
      <c r="E11" s="2">
        <v>-1.95</v>
      </c>
      <c r="F11" s="2">
        <v>2.2999999999999998</v>
      </c>
    </row>
    <row r="12" spans="2:6" x14ac:dyDescent="0.2">
      <c r="B12" s="84">
        <v>-3.3669999999999999E-2</v>
      </c>
      <c r="C12" s="2">
        <v>-2.0099999999999998</v>
      </c>
      <c r="D12" s="2">
        <v>2.95</v>
      </c>
      <c r="E12" s="2">
        <v>-1.92</v>
      </c>
      <c r="F12" s="2">
        <v>2.15</v>
      </c>
    </row>
    <row r="13" spans="2:6" x14ac:dyDescent="0.2">
      <c r="B13" s="84">
        <v>-3.1629999999999998E-2</v>
      </c>
      <c r="C13" s="2">
        <v>-1.99</v>
      </c>
      <c r="D13" s="2">
        <v>2.79</v>
      </c>
      <c r="E13" s="2">
        <v>-1.9</v>
      </c>
      <c r="F13" s="2">
        <v>2</v>
      </c>
    </row>
    <row r="14" spans="2:6" x14ac:dyDescent="0.2">
      <c r="B14" s="84">
        <v>-2.9590000000000002E-2</v>
      </c>
      <c r="C14" s="2">
        <v>-1.97</v>
      </c>
      <c r="D14" s="2">
        <v>2.63</v>
      </c>
      <c r="E14" s="2">
        <v>-1.88</v>
      </c>
      <c r="F14" s="2">
        <v>1.84</v>
      </c>
    </row>
    <row r="15" spans="2:6" x14ac:dyDescent="0.2">
      <c r="B15" s="84">
        <v>-2.7550000000000002E-2</v>
      </c>
      <c r="C15" s="2">
        <v>-1.94</v>
      </c>
      <c r="D15" s="2">
        <v>2.48</v>
      </c>
      <c r="E15" s="2">
        <v>-1.86</v>
      </c>
      <c r="F15" s="2">
        <v>1.7</v>
      </c>
    </row>
    <row r="16" spans="2:6" x14ac:dyDescent="0.2">
      <c r="B16" s="84">
        <v>-2.5510000000000001E-2</v>
      </c>
      <c r="C16" s="2">
        <v>-1.92</v>
      </c>
      <c r="D16" s="2">
        <v>2.3199999999999998</v>
      </c>
      <c r="E16" s="2">
        <v>-1.83</v>
      </c>
      <c r="F16" s="2">
        <v>1.56</v>
      </c>
    </row>
    <row r="17" spans="2:9" x14ac:dyDescent="0.2">
      <c r="B17" s="84">
        <v>-2.3470000000000001E-2</v>
      </c>
      <c r="C17" s="2">
        <v>-1.9</v>
      </c>
      <c r="D17" s="2">
        <v>2.16</v>
      </c>
      <c r="E17" s="2">
        <v>-1.81</v>
      </c>
      <c r="F17" s="2">
        <v>1.42</v>
      </c>
    </row>
    <row r="18" spans="2:9" x14ac:dyDescent="0.2">
      <c r="B18" s="84">
        <v>-2.1430000000000001E-2</v>
      </c>
      <c r="C18" s="2">
        <v>-1.88</v>
      </c>
      <c r="D18" s="2">
        <v>2.0099999999999998</v>
      </c>
      <c r="E18" s="2">
        <v>-1.79</v>
      </c>
      <c r="F18" s="2">
        <v>1.29</v>
      </c>
    </row>
    <row r="19" spans="2:9" x14ac:dyDescent="0.2">
      <c r="B19" s="84">
        <v>-1.9390000000000001E-2</v>
      </c>
      <c r="C19" s="2">
        <v>-1.86</v>
      </c>
      <c r="D19" s="2">
        <v>1.85</v>
      </c>
      <c r="E19" s="2">
        <v>-1.77</v>
      </c>
      <c r="F19" s="2">
        <v>1.18</v>
      </c>
    </row>
    <row r="20" spans="2:9" x14ac:dyDescent="0.2">
      <c r="B20" s="84">
        <v>-1.7350000000000001E-2</v>
      </c>
      <c r="C20" s="2">
        <v>-1.84</v>
      </c>
      <c r="D20" s="2">
        <v>1.7</v>
      </c>
      <c r="E20" s="2">
        <v>-1.74</v>
      </c>
      <c r="F20" s="2">
        <v>1.07</v>
      </c>
    </row>
    <row r="21" spans="2:9" x14ac:dyDescent="0.2">
      <c r="B21" s="84">
        <v>-1.5310000000000001E-2</v>
      </c>
      <c r="C21" s="2">
        <v>-1.82</v>
      </c>
      <c r="D21" s="2">
        <v>1.55</v>
      </c>
      <c r="E21" s="2">
        <v>-1.72</v>
      </c>
      <c r="F21" s="2">
        <v>0.99</v>
      </c>
    </row>
    <row r="22" spans="2:9" x14ac:dyDescent="0.2">
      <c r="B22" s="84">
        <v>-1.3270000000000001E-2</v>
      </c>
      <c r="C22" s="2">
        <v>-1.79</v>
      </c>
      <c r="D22" s="2">
        <v>1.41</v>
      </c>
      <c r="E22" s="2">
        <v>-1.7</v>
      </c>
      <c r="F22" s="2">
        <v>0.93</v>
      </c>
    </row>
    <row r="23" spans="2:9" x14ac:dyDescent="0.2">
      <c r="B23" s="85">
        <v>-1.1220000000000001E-2</v>
      </c>
      <c r="C23" s="2">
        <v>-1.77</v>
      </c>
      <c r="D23" s="2">
        <v>1.27</v>
      </c>
      <c r="E23" s="2">
        <v>-1.68</v>
      </c>
      <c r="F23" s="13">
        <v>0.9</v>
      </c>
    </row>
    <row r="24" spans="2:9" x14ac:dyDescent="0.2">
      <c r="B24" s="85">
        <v>-9.1800000000000007E-3</v>
      </c>
      <c r="C24" s="2">
        <v>-1.75</v>
      </c>
      <c r="D24" s="2">
        <v>1.1299999999999999</v>
      </c>
      <c r="E24" s="2">
        <v>-1.66</v>
      </c>
      <c r="F24" s="13">
        <v>0.9</v>
      </c>
    </row>
    <row r="25" spans="2:9" x14ac:dyDescent="0.2">
      <c r="B25" s="84">
        <v>-7.1399999999999996E-3</v>
      </c>
      <c r="C25" s="2">
        <v>-1.73</v>
      </c>
      <c r="D25" s="2">
        <v>1.01</v>
      </c>
      <c r="E25" s="2">
        <v>-1.63</v>
      </c>
      <c r="F25" s="2">
        <v>0.94</v>
      </c>
    </row>
    <row r="26" spans="2:9" x14ac:dyDescent="0.2">
      <c r="B26" s="84">
        <v>-5.1000000000000004E-3</v>
      </c>
      <c r="C26" s="2">
        <v>-1.71</v>
      </c>
      <c r="D26" s="2">
        <v>0.9</v>
      </c>
      <c r="E26" s="2">
        <v>-1.61</v>
      </c>
      <c r="F26" s="2">
        <v>1</v>
      </c>
      <c r="H26" s="39" t="s">
        <v>171</v>
      </c>
      <c r="I26" s="88">
        <f>ABS(AVERAGE(B23:B24)-AVERAGE(B29:B30))</f>
        <v>1.2240000000000001E-2</v>
      </c>
    </row>
    <row r="27" spans="2:9" x14ac:dyDescent="0.2">
      <c r="B27" s="84">
        <v>-3.0599999999999998E-3</v>
      </c>
      <c r="C27" s="2">
        <v>-1.69</v>
      </c>
      <c r="D27" s="2">
        <v>0.8</v>
      </c>
      <c r="E27" s="2">
        <v>-1.59</v>
      </c>
      <c r="F27" s="2">
        <v>1.08</v>
      </c>
      <c r="H27" s="39" t="s">
        <v>172</v>
      </c>
    </row>
    <row r="28" spans="2:9" x14ac:dyDescent="0.2">
      <c r="B28" s="84">
        <v>-1.0200000000000001E-3</v>
      </c>
      <c r="C28" s="2">
        <v>-1.67</v>
      </c>
      <c r="D28" s="2">
        <v>0.73</v>
      </c>
      <c r="E28" s="2">
        <v>-1.57</v>
      </c>
      <c r="F28" s="2">
        <v>1.19</v>
      </c>
    </row>
    <row r="29" spans="2:9" x14ac:dyDescent="0.2">
      <c r="B29" s="85">
        <v>1.0200000000000001E-3</v>
      </c>
      <c r="C29" s="86">
        <v>-1.64</v>
      </c>
      <c r="D29" s="13">
        <v>0.69</v>
      </c>
      <c r="E29" s="2">
        <v>-1.54</v>
      </c>
      <c r="F29" s="2">
        <v>1.31</v>
      </c>
    </row>
    <row r="30" spans="2:9" x14ac:dyDescent="0.2">
      <c r="B30" s="85">
        <v>3.0599999999999998E-3</v>
      </c>
      <c r="C30" s="86">
        <v>-1.62</v>
      </c>
      <c r="D30" s="13">
        <v>0.69</v>
      </c>
      <c r="E30" s="2">
        <v>-1.52</v>
      </c>
      <c r="F30" s="2">
        <v>1.44</v>
      </c>
    </row>
    <row r="31" spans="2:9" x14ac:dyDescent="0.2">
      <c r="B31" s="84">
        <v>5.1000000000000004E-3</v>
      </c>
      <c r="C31" s="2">
        <v>-1.6</v>
      </c>
      <c r="D31" s="2">
        <v>0.73</v>
      </c>
      <c r="E31" s="2">
        <v>-1.5</v>
      </c>
      <c r="F31" s="2">
        <v>1.57</v>
      </c>
      <c r="H31" s="39" t="s">
        <v>173</v>
      </c>
    </row>
    <row r="32" spans="2:9" x14ac:dyDescent="0.2">
      <c r="B32" s="84">
        <v>7.1399999999999996E-3</v>
      </c>
      <c r="C32" s="2">
        <v>-1.58</v>
      </c>
      <c r="D32" s="2">
        <v>0.8</v>
      </c>
      <c r="E32" s="2">
        <v>-1.48</v>
      </c>
      <c r="F32" s="2">
        <v>1.72</v>
      </c>
    </row>
    <row r="33" spans="2:6" x14ac:dyDescent="0.2">
      <c r="B33" s="84">
        <v>9.1800000000000007E-3</v>
      </c>
      <c r="C33" s="2">
        <v>-1.56</v>
      </c>
      <c r="D33" s="2">
        <v>0.9</v>
      </c>
      <c r="E33" s="2">
        <v>-1.45</v>
      </c>
      <c r="F33" s="2">
        <v>1.86</v>
      </c>
    </row>
    <row r="34" spans="2:6" x14ac:dyDescent="0.2">
      <c r="B34" s="84">
        <v>1.1220000000000001E-2</v>
      </c>
      <c r="C34" s="2">
        <v>-1.54</v>
      </c>
      <c r="D34" s="2">
        <v>1.01</v>
      </c>
      <c r="E34" s="2">
        <v>-1.43</v>
      </c>
      <c r="F34" s="2">
        <v>2.0099999999999998</v>
      </c>
    </row>
    <row r="35" spans="2:6" x14ac:dyDescent="0.2">
      <c r="B35" s="84">
        <v>1.3270000000000001E-2</v>
      </c>
      <c r="C35" s="2">
        <v>-1.52</v>
      </c>
      <c r="D35" s="2">
        <v>1.1399999999999999</v>
      </c>
      <c r="E35" s="2">
        <v>-1.41</v>
      </c>
      <c r="F35" s="2">
        <v>2.17</v>
      </c>
    </row>
    <row r="36" spans="2:6" x14ac:dyDescent="0.2">
      <c r="B36" s="84">
        <v>1.5310000000000001E-2</v>
      </c>
      <c r="C36" s="2">
        <v>-1.5</v>
      </c>
      <c r="D36" s="2">
        <v>1.27</v>
      </c>
      <c r="E36" s="2">
        <v>-1.39</v>
      </c>
      <c r="F36" s="2">
        <v>2.33</v>
      </c>
    </row>
    <row r="37" spans="2:6" x14ac:dyDescent="0.2">
      <c r="B37" s="84">
        <v>1.7350000000000001E-2</v>
      </c>
      <c r="C37" s="2">
        <v>-1.47</v>
      </c>
      <c r="D37" s="2">
        <v>1.42</v>
      </c>
      <c r="E37" s="2">
        <v>-1.37</v>
      </c>
      <c r="F37" s="2">
        <v>2.48</v>
      </c>
    </row>
    <row r="38" spans="2:6" x14ac:dyDescent="0.2">
      <c r="B38" s="84">
        <v>1.9390000000000001E-2</v>
      </c>
      <c r="C38" s="2">
        <v>-1.45</v>
      </c>
      <c r="D38" s="2">
        <v>1.56</v>
      </c>
      <c r="E38" s="2">
        <v>-1.34</v>
      </c>
      <c r="F38" s="2">
        <v>2.64</v>
      </c>
    </row>
    <row r="39" spans="2:6" x14ac:dyDescent="0.2">
      <c r="B39" s="84">
        <v>2.1430000000000001E-2</v>
      </c>
      <c r="C39" s="2">
        <v>-1.43</v>
      </c>
      <c r="D39" s="2">
        <v>1.71</v>
      </c>
      <c r="E39" s="2">
        <v>-1.32</v>
      </c>
      <c r="F39" s="2">
        <v>2.81</v>
      </c>
    </row>
    <row r="40" spans="2:6" x14ac:dyDescent="0.2">
      <c r="B40" s="84">
        <v>2.3470000000000001E-2</v>
      </c>
      <c r="C40" s="2">
        <v>-1.41</v>
      </c>
      <c r="D40" s="2">
        <v>1.86</v>
      </c>
      <c r="E40" s="2">
        <v>-1.3</v>
      </c>
      <c r="F40" s="2">
        <v>2.97</v>
      </c>
    </row>
    <row r="41" spans="2:6" x14ac:dyDescent="0.2">
      <c r="B41" s="84">
        <v>2.5510000000000001E-2</v>
      </c>
      <c r="C41" s="2">
        <v>-1.39</v>
      </c>
      <c r="D41" s="2">
        <v>2.0099999999999998</v>
      </c>
      <c r="E41" s="2">
        <v>-1.28</v>
      </c>
      <c r="F41" s="2">
        <v>3.13</v>
      </c>
    </row>
    <row r="42" spans="2:6" x14ac:dyDescent="0.2">
      <c r="B42" s="84">
        <v>2.7550000000000002E-2</v>
      </c>
      <c r="C42" s="2">
        <v>-1.37</v>
      </c>
      <c r="D42" s="2">
        <v>2.17</v>
      </c>
      <c r="E42" s="2">
        <v>-1.26</v>
      </c>
      <c r="F42" s="2">
        <v>3.3</v>
      </c>
    </row>
    <row r="43" spans="2:6" x14ac:dyDescent="0.2">
      <c r="B43" s="84">
        <v>2.9590000000000002E-2</v>
      </c>
      <c r="C43" s="2">
        <v>-1.35</v>
      </c>
      <c r="D43" s="2">
        <v>2.33</v>
      </c>
      <c r="E43" s="2">
        <v>-1.23</v>
      </c>
      <c r="F43" s="2">
        <v>3.46</v>
      </c>
    </row>
    <row r="44" spans="2:6" x14ac:dyDescent="0.2">
      <c r="B44" s="84">
        <v>3.1629999999999998E-2</v>
      </c>
      <c r="C44" s="2">
        <v>-1.33</v>
      </c>
      <c r="D44" s="2">
        <v>2.48</v>
      </c>
      <c r="E44" s="2">
        <v>-1.21</v>
      </c>
      <c r="F44" s="2">
        <v>3.63</v>
      </c>
    </row>
    <row r="45" spans="2:6" x14ac:dyDescent="0.2">
      <c r="B45" s="84">
        <v>3.3669999999999999E-2</v>
      </c>
      <c r="C45" s="2">
        <v>-1.31</v>
      </c>
      <c r="D45" s="2">
        <v>2.64</v>
      </c>
      <c r="E45" s="2">
        <v>-1.19</v>
      </c>
      <c r="F45" s="2">
        <v>3.79</v>
      </c>
    </row>
    <row r="46" spans="2:6" x14ac:dyDescent="0.2">
      <c r="B46" s="84">
        <v>3.5709999999999999E-2</v>
      </c>
      <c r="C46" s="2">
        <v>-1.28</v>
      </c>
      <c r="D46" s="2">
        <v>2.8</v>
      </c>
      <c r="E46" s="2">
        <v>-1.17</v>
      </c>
      <c r="F46" s="2">
        <v>3.96</v>
      </c>
    </row>
    <row r="47" spans="2:6" x14ac:dyDescent="0.2">
      <c r="B47" s="84">
        <v>3.7760000000000002E-2</v>
      </c>
      <c r="C47" s="2">
        <v>-1.26</v>
      </c>
      <c r="D47" s="2">
        <v>2.96</v>
      </c>
      <c r="E47" s="2">
        <v>-1.1499999999999999</v>
      </c>
      <c r="F47" s="2">
        <v>4.13</v>
      </c>
    </row>
    <row r="48" spans="2:6" x14ac:dyDescent="0.2">
      <c r="B48" s="84">
        <v>3.9800000000000002E-2</v>
      </c>
      <c r="C48" s="2">
        <v>-1.24</v>
      </c>
      <c r="D48" s="2">
        <v>3.12</v>
      </c>
      <c r="E48" s="2">
        <v>-1.1200000000000001</v>
      </c>
      <c r="F48" s="2">
        <v>4.29</v>
      </c>
    </row>
    <row r="49" spans="2:19" x14ac:dyDescent="0.2">
      <c r="B49" s="84">
        <v>4.1840000000000002E-2</v>
      </c>
      <c r="C49" s="2">
        <v>-1.22</v>
      </c>
      <c r="D49" s="2">
        <v>3.28</v>
      </c>
      <c r="E49" s="2">
        <v>-1.1000000000000001</v>
      </c>
      <c r="F49" s="2">
        <v>4.46</v>
      </c>
    </row>
    <row r="50" spans="2:19" x14ac:dyDescent="0.2">
      <c r="B50" s="84">
        <v>4.3880000000000002E-2</v>
      </c>
      <c r="C50" s="2">
        <v>-1.2</v>
      </c>
      <c r="D50" s="2">
        <v>3.44</v>
      </c>
      <c r="E50" s="2">
        <v>-1.08</v>
      </c>
      <c r="F50" s="2">
        <v>4.63</v>
      </c>
    </row>
    <row r="51" spans="2:19" x14ac:dyDescent="0.2">
      <c r="B51" s="84">
        <v>4.5920000000000002E-2</v>
      </c>
      <c r="C51" s="2">
        <v>-1.18</v>
      </c>
      <c r="D51" s="2">
        <v>3.6</v>
      </c>
      <c r="E51" s="2">
        <v>-1.06</v>
      </c>
      <c r="F51" s="2">
        <v>4.8</v>
      </c>
    </row>
    <row r="52" spans="2:19" x14ac:dyDescent="0.2">
      <c r="B52" s="84">
        <v>4.7960000000000003E-2</v>
      </c>
      <c r="C52" s="2">
        <v>-1.1599999999999999</v>
      </c>
      <c r="D52" s="2">
        <v>3.77</v>
      </c>
      <c r="E52" s="2">
        <v>-1.04</v>
      </c>
      <c r="F52" s="2">
        <v>4.96</v>
      </c>
    </row>
    <row r="53" spans="2:19" x14ac:dyDescent="0.2">
      <c r="B53" s="84">
        <v>0.05</v>
      </c>
      <c r="C53" s="2">
        <v>-1.1399999999999999</v>
      </c>
      <c r="D53" s="2">
        <v>3.93</v>
      </c>
      <c r="E53" s="2">
        <v>-1.01</v>
      </c>
      <c r="F53" s="2">
        <v>5.13</v>
      </c>
    </row>
    <row r="60" spans="2:19" x14ac:dyDescent="0.2">
      <c r="J60" s="39" t="s">
        <v>174</v>
      </c>
      <c r="K60" s="39" t="s">
        <v>175</v>
      </c>
      <c r="S60" s="39" t="s">
        <v>176</v>
      </c>
    </row>
    <row r="62" spans="2:19" x14ac:dyDescent="0.2">
      <c r="S62" s="39" t="s">
        <v>180</v>
      </c>
    </row>
    <row r="63" spans="2:19" x14ac:dyDescent="0.2">
      <c r="S63" s="39" t="s">
        <v>181</v>
      </c>
    </row>
    <row r="65" spans="18:18" x14ac:dyDescent="0.2">
      <c r="R65" t="s">
        <v>178</v>
      </c>
    </row>
    <row r="66" spans="18:18" x14ac:dyDescent="0.2">
      <c r="R66" t="s">
        <v>179</v>
      </c>
    </row>
    <row r="89" spans="10:10" x14ac:dyDescent="0.2">
      <c r="J89" s="39" t="s">
        <v>177</v>
      </c>
    </row>
  </sheetData>
  <sortState xmlns:xlrd2="http://schemas.microsoft.com/office/spreadsheetml/2017/richdata2" ref="B4:F53">
    <sortCondition ref="B4:B53"/>
  </sortState>
  <mergeCells count="2">
    <mergeCell ref="C2:D2"/>
    <mergeCell ref="E2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7D27-73C3-1B4B-8C4C-A663152E633F}">
  <dimension ref="B2:AB167"/>
  <sheetViews>
    <sheetView tabSelected="1" topLeftCell="A11" workbookViewId="0">
      <pane xSplit="2" topLeftCell="G1" activePane="topRight" state="frozen"/>
      <selection pane="topRight" activeCell="T15" sqref="T15"/>
    </sheetView>
  </sheetViews>
  <sheetFormatPr baseColWidth="10" defaultRowHeight="16" x14ac:dyDescent="0.2"/>
  <cols>
    <col min="2" max="2" width="16.5" customWidth="1"/>
    <col min="3" max="12" width="10.83203125" style="2"/>
  </cols>
  <sheetData>
    <row r="2" spans="2:28" ht="68" x14ac:dyDescent="0.2">
      <c r="C2" s="4" t="s">
        <v>24</v>
      </c>
      <c r="D2" s="4" t="s">
        <v>27</v>
      </c>
      <c r="E2" s="4" t="s">
        <v>21</v>
      </c>
      <c r="F2" s="4" t="s">
        <v>19</v>
      </c>
      <c r="G2" s="4" t="s">
        <v>0</v>
      </c>
      <c r="H2" s="4" t="s">
        <v>1</v>
      </c>
      <c r="I2" s="4" t="s">
        <v>2</v>
      </c>
      <c r="J2" s="4" t="s">
        <v>3</v>
      </c>
      <c r="K2" s="4" t="s">
        <v>4</v>
      </c>
    </row>
    <row r="3" spans="2:28" ht="17" x14ac:dyDescent="0.2">
      <c r="B3" s="1" t="s">
        <v>146</v>
      </c>
      <c r="C3" s="11">
        <v>0</v>
      </c>
      <c r="D3" s="11" t="s">
        <v>26</v>
      </c>
      <c r="E3" s="11">
        <v>0</v>
      </c>
      <c r="F3" s="10" t="s">
        <v>22</v>
      </c>
      <c r="G3" s="11"/>
      <c r="H3" s="11"/>
      <c r="I3" s="12">
        <v>-0.24</v>
      </c>
      <c r="J3" s="12">
        <v>-2.12</v>
      </c>
      <c r="K3" s="12">
        <v>-1.02</v>
      </c>
    </row>
    <row r="4" spans="2:28" ht="17" x14ac:dyDescent="0.2">
      <c r="B4" s="1" t="s">
        <v>18</v>
      </c>
      <c r="C4" s="7">
        <v>0</v>
      </c>
      <c r="D4" s="7" t="s">
        <v>26</v>
      </c>
      <c r="E4" s="7">
        <v>0</v>
      </c>
      <c r="F4" s="7" t="s">
        <v>20</v>
      </c>
      <c r="G4" s="11"/>
      <c r="H4" s="11"/>
      <c r="I4" s="12">
        <v>-1.23</v>
      </c>
      <c r="J4" s="12">
        <v>-21.01</v>
      </c>
      <c r="K4" s="12">
        <v>-3.02</v>
      </c>
    </row>
    <row r="5" spans="2:28" ht="17" x14ac:dyDescent="0.2">
      <c r="B5" s="1" t="s">
        <v>28</v>
      </c>
      <c r="C5" s="7">
        <v>0</v>
      </c>
      <c r="D5" s="7" t="s">
        <v>26</v>
      </c>
      <c r="E5" s="7">
        <v>0</v>
      </c>
      <c r="F5" s="7" t="s">
        <v>23</v>
      </c>
      <c r="G5" s="11"/>
      <c r="H5" s="12">
        <v>12.1</v>
      </c>
      <c r="I5" s="12">
        <v>0.47</v>
      </c>
      <c r="J5" s="12">
        <v>11.02</v>
      </c>
      <c r="K5" s="12">
        <v>4.16</v>
      </c>
    </row>
    <row r="6" spans="2:28" x14ac:dyDescent="0.2">
      <c r="B6" s="1" t="s">
        <v>29</v>
      </c>
      <c r="C6" s="9">
        <v>0</v>
      </c>
      <c r="D6" s="9" t="s">
        <v>25</v>
      </c>
      <c r="E6" s="7">
        <v>0</v>
      </c>
      <c r="F6" s="10" t="s">
        <v>22</v>
      </c>
      <c r="G6" s="12">
        <v>2.62</v>
      </c>
      <c r="H6" s="12">
        <v>-1.36</v>
      </c>
      <c r="I6" s="12">
        <v>-0.56999999999999995</v>
      </c>
      <c r="J6" s="12">
        <v>-5.46</v>
      </c>
      <c r="K6" s="12">
        <v>-0.62</v>
      </c>
    </row>
    <row r="7" spans="2:28" ht="17" x14ac:dyDescent="0.2">
      <c r="B7" s="1" t="s">
        <v>30</v>
      </c>
      <c r="C7" s="9">
        <v>0</v>
      </c>
      <c r="D7" s="9" t="s">
        <v>25</v>
      </c>
      <c r="E7" s="7">
        <v>0</v>
      </c>
      <c r="F7" s="7">
        <f>+-50</f>
        <v>-50</v>
      </c>
      <c r="G7" s="11"/>
      <c r="H7" s="11"/>
      <c r="I7" s="12">
        <v>-0.33</v>
      </c>
      <c r="J7" s="12" t="s">
        <v>31</v>
      </c>
      <c r="K7" s="12">
        <v>0.49</v>
      </c>
    </row>
    <row r="8" spans="2:28" x14ac:dyDescent="0.2">
      <c r="B8" s="1" t="s">
        <v>5</v>
      </c>
      <c r="C8" s="9">
        <v>0</v>
      </c>
      <c r="D8" s="9" t="s">
        <v>25</v>
      </c>
      <c r="E8" s="9">
        <v>-2</v>
      </c>
      <c r="F8" s="10" t="s">
        <v>22</v>
      </c>
      <c r="G8" s="3">
        <v>-4.4400000000000004</v>
      </c>
      <c r="H8" s="3">
        <v>-1.72</v>
      </c>
      <c r="I8" s="3">
        <v>1.83</v>
      </c>
      <c r="J8" s="3">
        <v>-10.039999999999999</v>
      </c>
      <c r="K8" s="3">
        <v>7</v>
      </c>
    </row>
    <row r="9" spans="2:28" ht="17" x14ac:dyDescent="0.2">
      <c r="B9" s="1" t="s">
        <v>6</v>
      </c>
      <c r="C9" s="9">
        <v>0</v>
      </c>
      <c r="D9" s="9" t="s">
        <v>25</v>
      </c>
      <c r="E9" s="9">
        <v>-2</v>
      </c>
      <c r="F9" s="7" t="s">
        <v>20</v>
      </c>
      <c r="G9" s="3">
        <v>-2.17</v>
      </c>
      <c r="H9" s="3">
        <v>-11.97</v>
      </c>
      <c r="I9" s="3">
        <v>0.7</v>
      </c>
      <c r="J9" s="3">
        <v>-20.51</v>
      </c>
      <c r="K9" s="3">
        <v>0.74</v>
      </c>
    </row>
    <row r="10" spans="2:28" x14ac:dyDescent="0.2">
      <c r="B10" s="1" t="s">
        <v>7</v>
      </c>
      <c r="C10" s="9">
        <v>0</v>
      </c>
      <c r="D10" s="9" t="s">
        <v>25</v>
      </c>
      <c r="E10" s="9">
        <v>-2</v>
      </c>
      <c r="F10" s="10" t="s">
        <v>23</v>
      </c>
      <c r="G10" s="3"/>
      <c r="H10" s="3">
        <v>12.04</v>
      </c>
      <c r="I10" s="3">
        <v>2.0499999999999998</v>
      </c>
      <c r="J10" s="5">
        <v>6.3</v>
      </c>
      <c r="K10" s="3">
        <v>8.74</v>
      </c>
    </row>
    <row r="11" spans="2:28" x14ac:dyDescent="0.2">
      <c r="B11" s="1" t="s">
        <v>8</v>
      </c>
      <c r="C11" s="9">
        <v>0</v>
      </c>
      <c r="D11" s="9" t="s">
        <v>26</v>
      </c>
      <c r="E11" s="9">
        <v>-2</v>
      </c>
      <c r="F11" s="10" t="s">
        <v>22</v>
      </c>
      <c r="G11" s="5">
        <v>8.8699999999999992</v>
      </c>
      <c r="H11" s="3">
        <v>-2.56</v>
      </c>
      <c r="I11" s="3">
        <v>0.25</v>
      </c>
      <c r="J11" s="3"/>
      <c r="K11" s="3">
        <v>3.38</v>
      </c>
    </row>
    <row r="12" spans="2:28" x14ac:dyDescent="0.2">
      <c r="B12" s="1" t="s">
        <v>9</v>
      </c>
      <c r="C12" s="8">
        <v>7.5</v>
      </c>
      <c r="D12" s="9" t="s">
        <v>26</v>
      </c>
      <c r="E12" s="9">
        <v>-2</v>
      </c>
      <c r="F12" s="10" t="s">
        <v>22</v>
      </c>
      <c r="G12" s="3"/>
      <c r="H12" s="3"/>
      <c r="I12" s="3">
        <v>-0.49</v>
      </c>
      <c r="J12" s="3"/>
      <c r="K12" s="3"/>
      <c r="N12" s="65" t="s">
        <v>183</v>
      </c>
      <c r="O12" s="65"/>
      <c r="AA12" s="65" t="s">
        <v>184</v>
      </c>
      <c r="AB12" s="65"/>
    </row>
    <row r="13" spans="2:28" x14ac:dyDescent="0.2">
      <c r="B13" s="1" t="s">
        <v>10</v>
      </c>
      <c r="C13" s="9">
        <v>-15</v>
      </c>
      <c r="D13" s="9" t="s">
        <v>26</v>
      </c>
      <c r="E13" s="9">
        <v>-2</v>
      </c>
      <c r="F13" s="10" t="s">
        <v>22</v>
      </c>
      <c r="G13" s="5">
        <v>-17.920000000000002</v>
      </c>
      <c r="H13" s="3">
        <v>1.23</v>
      </c>
      <c r="I13" s="3">
        <v>6.02</v>
      </c>
      <c r="J13" s="3">
        <v>0.4</v>
      </c>
      <c r="K13" s="3">
        <v>7.32</v>
      </c>
    </row>
    <row r="14" spans="2:28" x14ac:dyDescent="0.2">
      <c r="B14" s="1" t="s">
        <v>14</v>
      </c>
      <c r="C14" s="8">
        <v>-7.5</v>
      </c>
      <c r="D14" s="9" t="s">
        <v>26</v>
      </c>
      <c r="E14" s="9">
        <v>-2</v>
      </c>
      <c r="F14" s="10" t="s">
        <v>22</v>
      </c>
      <c r="G14" s="5">
        <v>-32.47</v>
      </c>
      <c r="H14" s="3">
        <v>-0.87</v>
      </c>
      <c r="I14" s="3">
        <v>3.81</v>
      </c>
      <c r="J14" s="3">
        <v>-5.13</v>
      </c>
      <c r="K14" s="3">
        <v>8.08</v>
      </c>
    </row>
    <row r="15" spans="2:28" x14ac:dyDescent="0.2">
      <c r="B15" s="1" t="s">
        <v>16</v>
      </c>
      <c r="C15" s="9">
        <v>20</v>
      </c>
      <c r="D15" s="9" t="s">
        <v>26</v>
      </c>
      <c r="E15" s="9">
        <v>-2</v>
      </c>
      <c r="F15" s="10" t="s">
        <v>22</v>
      </c>
      <c r="G15" s="5">
        <v>71.31</v>
      </c>
      <c r="H15" s="3"/>
      <c r="I15" s="15">
        <v>-3.42</v>
      </c>
      <c r="J15" s="3"/>
      <c r="K15" s="3"/>
      <c r="O15" s="63" t="s">
        <v>182</v>
      </c>
      <c r="AB15" s="63" t="s">
        <v>182</v>
      </c>
    </row>
    <row r="16" spans="2:28" x14ac:dyDescent="0.2">
      <c r="B16" s="1"/>
      <c r="C16" s="3"/>
      <c r="D16" s="3"/>
      <c r="E16" s="3"/>
      <c r="F16" s="3"/>
      <c r="G16" s="3"/>
      <c r="H16" s="3"/>
      <c r="I16" s="3"/>
      <c r="J16" s="3"/>
      <c r="K16" s="3"/>
      <c r="O16" s="63"/>
      <c r="AB16" s="63"/>
    </row>
    <row r="17" spans="2:28" ht="16" customHeight="1" x14ac:dyDescent="0.2">
      <c r="B17" s="1"/>
      <c r="C17" s="3"/>
      <c r="D17" s="3"/>
      <c r="E17" s="3"/>
      <c r="F17" s="3"/>
      <c r="G17" s="3"/>
      <c r="H17" s="3"/>
      <c r="I17" s="3"/>
      <c r="J17" s="3"/>
      <c r="K17" s="3"/>
      <c r="O17" s="63"/>
      <c r="AB17" s="63"/>
    </row>
    <row r="18" spans="2:28" x14ac:dyDescent="0.2">
      <c r="B18" s="14" t="s">
        <v>32</v>
      </c>
      <c r="C18" s="3"/>
      <c r="D18" s="3"/>
      <c r="E18" s="3"/>
      <c r="F18" s="3"/>
      <c r="G18" s="3"/>
      <c r="H18" s="3"/>
      <c r="I18" s="3"/>
      <c r="J18" s="3"/>
      <c r="K18" s="3"/>
      <c r="O18" s="63"/>
      <c r="AB18" s="63"/>
    </row>
    <row r="19" spans="2:28" x14ac:dyDescent="0.2">
      <c r="B19" s="14" t="s">
        <v>33</v>
      </c>
      <c r="C19" s="3"/>
      <c r="D19" s="3"/>
      <c r="E19" s="3"/>
      <c r="F19" s="3"/>
      <c r="G19" s="3"/>
      <c r="H19" s="3"/>
      <c r="I19" s="3"/>
      <c r="J19" s="3"/>
      <c r="K19" s="3"/>
      <c r="N19" s="17" t="s">
        <v>50</v>
      </c>
      <c r="O19" s="63"/>
      <c r="AA19" s="17" t="s">
        <v>50</v>
      </c>
      <c r="AB19" s="63"/>
    </row>
    <row r="20" spans="2:28" ht="34" x14ac:dyDescent="0.2">
      <c r="B20" s="1"/>
      <c r="C20" s="3"/>
      <c r="D20" s="9"/>
      <c r="E20" s="3"/>
      <c r="F20" s="3"/>
      <c r="G20" s="16" t="s">
        <v>38</v>
      </c>
      <c r="H20" s="16"/>
      <c r="I20" s="16" t="s">
        <v>39</v>
      </c>
      <c r="J20" s="3"/>
      <c r="K20" s="16" t="s">
        <v>89</v>
      </c>
      <c r="L20" s="16" t="s">
        <v>90</v>
      </c>
      <c r="N20" s="16" t="s">
        <v>39</v>
      </c>
      <c r="O20" s="16" t="s">
        <v>39</v>
      </c>
      <c r="AA20" s="16" t="s">
        <v>39</v>
      </c>
      <c r="AB20" s="16" t="s">
        <v>39</v>
      </c>
    </row>
    <row r="21" spans="2:28" x14ac:dyDescent="0.2">
      <c r="B21" s="1" t="s">
        <v>29</v>
      </c>
      <c r="C21" s="9">
        <f>C6</f>
        <v>0</v>
      </c>
      <c r="D21" s="9" t="str">
        <f t="shared" ref="D21:F21" si="0">D6</f>
        <v>20 mrad</v>
      </c>
      <c r="E21" s="9">
        <f t="shared" si="0"/>
        <v>0</v>
      </c>
      <c r="F21" s="9" t="str">
        <f t="shared" si="0"/>
        <v>+-7</v>
      </c>
      <c r="G21" s="3">
        <v>0.16</v>
      </c>
      <c r="H21" s="3"/>
      <c r="I21" s="3">
        <f>I6</f>
        <v>-0.56999999999999995</v>
      </c>
      <c r="J21" s="68" t="s">
        <v>91</v>
      </c>
      <c r="K21" s="36"/>
      <c r="N21" s="3">
        <v>-1.6</v>
      </c>
      <c r="O21" s="2">
        <v>1.76</v>
      </c>
      <c r="AA21" s="3">
        <v>-1.54</v>
      </c>
      <c r="AB21" s="2">
        <v>1.952</v>
      </c>
    </row>
    <row r="22" spans="2:28" x14ac:dyDescent="0.2">
      <c r="B22" s="1" t="s">
        <v>35</v>
      </c>
      <c r="C22" s="9">
        <f>C8</f>
        <v>0</v>
      </c>
      <c r="D22" s="9" t="str">
        <f t="shared" ref="D22:F22" si="1">D8</f>
        <v>20 mrad</v>
      </c>
      <c r="E22" s="9">
        <f t="shared" si="1"/>
        <v>-2</v>
      </c>
      <c r="F22" s="9" t="str">
        <f t="shared" si="1"/>
        <v>+-7</v>
      </c>
      <c r="G22" s="3">
        <v>0.16</v>
      </c>
      <c r="H22" s="3"/>
      <c r="I22" s="3">
        <f>I8</f>
        <v>1.83</v>
      </c>
      <c r="J22" s="68"/>
      <c r="K22" s="3">
        <v>-1.27</v>
      </c>
      <c r="L22" s="3">
        <v>5.5</v>
      </c>
      <c r="N22" s="3">
        <v>-1.6</v>
      </c>
      <c r="O22" s="3">
        <v>1.76</v>
      </c>
      <c r="AA22" s="3">
        <v>-1.54</v>
      </c>
      <c r="AB22" s="3">
        <v>1.952</v>
      </c>
    </row>
    <row r="23" spans="2:28" x14ac:dyDescent="0.2">
      <c r="B23" s="1" t="s">
        <v>36</v>
      </c>
      <c r="C23" s="9">
        <f t="shared" ref="C23:F24" si="2">C9</f>
        <v>0</v>
      </c>
      <c r="D23" s="9" t="str">
        <f t="shared" si="2"/>
        <v>20 mrad</v>
      </c>
      <c r="E23" s="9">
        <f t="shared" si="2"/>
        <v>-2</v>
      </c>
      <c r="F23" s="9" t="str">
        <f t="shared" si="2"/>
        <v>-21 to -7</v>
      </c>
      <c r="G23" s="2">
        <v>2.04</v>
      </c>
      <c r="I23" s="3">
        <f t="shared" ref="I23:I24" si="3">I9</f>
        <v>0.7</v>
      </c>
      <c r="K23" s="3">
        <v>-2.74</v>
      </c>
      <c r="L23" s="3">
        <v>6.39</v>
      </c>
      <c r="N23" s="3">
        <v>-0.98</v>
      </c>
      <c r="O23" s="3">
        <v>0.92</v>
      </c>
      <c r="AA23" s="3">
        <v>-1.1040000000000001</v>
      </c>
      <c r="AB23" s="3">
        <v>0.85699999999999998</v>
      </c>
    </row>
    <row r="24" spans="2:28" x14ac:dyDescent="0.2">
      <c r="B24" s="1" t="s">
        <v>37</v>
      </c>
      <c r="C24" s="9">
        <f t="shared" si="2"/>
        <v>0</v>
      </c>
      <c r="D24" s="9" t="str">
        <f t="shared" si="2"/>
        <v>20 mrad</v>
      </c>
      <c r="E24" s="9">
        <f t="shared" si="2"/>
        <v>-2</v>
      </c>
      <c r="F24" s="9" t="str">
        <f t="shared" si="2"/>
        <v>7 to 21</v>
      </c>
      <c r="G24" s="2">
        <v>-1.75</v>
      </c>
      <c r="I24" s="3">
        <f t="shared" si="3"/>
        <v>2.0499999999999998</v>
      </c>
      <c r="K24" s="3">
        <v>-2</v>
      </c>
      <c r="L24" s="3">
        <v>4.7</v>
      </c>
      <c r="N24" s="3">
        <v>-1.89</v>
      </c>
      <c r="O24" s="3">
        <v>2.38</v>
      </c>
      <c r="AA24" s="3">
        <v>-1.913</v>
      </c>
      <c r="AB24" s="3">
        <v>2.355</v>
      </c>
    </row>
    <row r="25" spans="2:28" x14ac:dyDescent="0.2">
      <c r="B25" s="1"/>
      <c r="N25" s="3"/>
      <c r="O25" s="3"/>
      <c r="AA25" s="3"/>
      <c r="AB25" s="3"/>
    </row>
    <row r="26" spans="2:28" x14ac:dyDescent="0.2">
      <c r="B26" s="1" t="s">
        <v>30</v>
      </c>
      <c r="C26" s="9">
        <f>C7</f>
        <v>0</v>
      </c>
      <c r="D26" s="9" t="str">
        <f t="shared" ref="D26:F26" si="4">D7</f>
        <v>20 mrad</v>
      </c>
      <c r="E26" s="9">
        <f t="shared" si="4"/>
        <v>0</v>
      </c>
      <c r="F26" s="9">
        <f t="shared" si="4"/>
        <v>-50</v>
      </c>
      <c r="J26" s="20" t="s">
        <v>45</v>
      </c>
      <c r="N26" s="3"/>
      <c r="O26" s="3"/>
      <c r="AA26" s="3"/>
      <c r="AB26" s="3"/>
    </row>
    <row r="27" spans="2:28" x14ac:dyDescent="0.2">
      <c r="B27" s="1"/>
      <c r="O27" s="3"/>
      <c r="AB27" s="3"/>
    </row>
    <row r="28" spans="2:28" ht="17" x14ac:dyDescent="0.2">
      <c r="B28" s="1" t="s">
        <v>18</v>
      </c>
      <c r="C28" s="7">
        <f>C4</f>
        <v>0</v>
      </c>
      <c r="D28" s="7" t="str">
        <f t="shared" ref="D28:F29" si="5">D4</f>
        <v>1 MM</v>
      </c>
      <c r="E28" s="7">
        <f t="shared" si="5"/>
        <v>0</v>
      </c>
      <c r="F28" s="7" t="str">
        <f t="shared" si="5"/>
        <v>-21 to -7</v>
      </c>
      <c r="G28" s="2">
        <v>1.91</v>
      </c>
      <c r="I28" s="2">
        <f>I4</f>
        <v>-1.23</v>
      </c>
      <c r="N28" s="3">
        <v>-1.3</v>
      </c>
      <c r="O28" s="3">
        <v>1.1599999999999999</v>
      </c>
      <c r="AA28" s="3">
        <v>-0.996</v>
      </c>
      <c r="AB28" s="3">
        <v>1.1819999999999999</v>
      </c>
    </row>
    <row r="29" spans="2:28" x14ac:dyDescent="0.2">
      <c r="B29" s="1" t="s">
        <v>28</v>
      </c>
      <c r="C29" s="2">
        <f>C5</f>
        <v>0</v>
      </c>
      <c r="D29" s="2" t="str">
        <f t="shared" si="5"/>
        <v>1 MM</v>
      </c>
      <c r="E29" s="2">
        <f t="shared" si="5"/>
        <v>0</v>
      </c>
      <c r="F29" s="2" t="str">
        <f t="shared" si="5"/>
        <v>7 to 21</v>
      </c>
      <c r="G29" s="2">
        <v>-1.87</v>
      </c>
      <c r="I29" s="2">
        <f>I5</f>
        <v>0.47</v>
      </c>
      <c r="N29" s="3">
        <v>-1</v>
      </c>
      <c r="O29" s="3">
        <v>2.6</v>
      </c>
      <c r="AA29" s="3">
        <v>-1.712</v>
      </c>
      <c r="AB29" s="3">
        <v>2.621</v>
      </c>
    </row>
    <row r="30" spans="2:28" x14ac:dyDescent="0.2">
      <c r="B30" s="1" t="s">
        <v>40</v>
      </c>
      <c r="C30" s="9">
        <f>C11</f>
        <v>0</v>
      </c>
      <c r="D30" s="9" t="str">
        <f t="shared" ref="D30:F30" si="6">D11</f>
        <v>1 MM</v>
      </c>
      <c r="E30" s="9">
        <f t="shared" si="6"/>
        <v>-2</v>
      </c>
      <c r="F30" s="9" t="str">
        <f t="shared" si="6"/>
        <v>+-7</v>
      </c>
      <c r="G30" s="2">
        <v>0.02</v>
      </c>
      <c r="I30" s="3">
        <f>I11</f>
        <v>0.25</v>
      </c>
      <c r="N30" s="3">
        <v>-1.72</v>
      </c>
      <c r="O30" s="3">
        <v>1.92</v>
      </c>
      <c r="AA30" s="3">
        <v>-1.3080000000000001</v>
      </c>
      <c r="AB30" s="89">
        <v>1.885</v>
      </c>
    </row>
    <row r="31" spans="2:28" x14ac:dyDescent="0.2">
      <c r="H31" s="18" t="s">
        <v>33</v>
      </c>
      <c r="I31" s="90">
        <f>SLOPE(I21:I30,G21:G30)</f>
        <v>-0.38422126253781236</v>
      </c>
      <c r="M31" s="18" t="s">
        <v>33</v>
      </c>
      <c r="N31" s="90">
        <f>SLOPE(N21:N30,$G21:$G30)</f>
        <v>7.7640901130393222E-2</v>
      </c>
      <c r="O31" s="90">
        <f>SLOPE(O21:O30,$G21:$G30)</f>
        <v>-0.38514965769781878</v>
      </c>
      <c r="Z31" s="18" t="s">
        <v>33</v>
      </c>
      <c r="AA31" s="90">
        <f>SLOPE(AA21:AA30,$G21:$G30)</f>
        <v>0.19807435121795886</v>
      </c>
      <c r="AB31" s="90">
        <f>SLOPE(AB21:AB30,$G21:$G30)</f>
        <v>-0.38865865308071962</v>
      </c>
    </row>
    <row r="32" spans="2:28" x14ac:dyDescent="0.2">
      <c r="O32" s="39"/>
      <c r="AB32" s="39"/>
    </row>
    <row r="33" spans="2:28" x14ac:dyDescent="0.2">
      <c r="B33" s="14" t="s">
        <v>46</v>
      </c>
      <c r="N33" s="17"/>
      <c r="AA33" s="17"/>
    </row>
    <row r="34" spans="2:28" ht="34" x14ac:dyDescent="0.2">
      <c r="G34" s="17" t="s">
        <v>53</v>
      </c>
      <c r="I34" s="16" t="s">
        <v>39</v>
      </c>
      <c r="N34" s="16" t="s">
        <v>39</v>
      </c>
      <c r="O34" s="16" t="s">
        <v>39</v>
      </c>
      <c r="AA34" s="16" t="s">
        <v>39</v>
      </c>
      <c r="AB34" s="16" t="s">
        <v>39</v>
      </c>
    </row>
    <row r="35" spans="2:28" x14ac:dyDescent="0.2">
      <c r="B35" s="1" t="s">
        <v>40</v>
      </c>
      <c r="C35" s="9">
        <f>C11</f>
        <v>0</v>
      </c>
      <c r="D35" s="9" t="str">
        <f t="shared" ref="D35:F35" si="7">D11</f>
        <v>1 MM</v>
      </c>
      <c r="E35" s="9">
        <f t="shared" si="7"/>
        <v>-2</v>
      </c>
      <c r="F35" s="9" t="str">
        <f t="shared" si="7"/>
        <v>+-7</v>
      </c>
      <c r="G35" s="3">
        <v>0.33</v>
      </c>
      <c r="I35" s="3">
        <f>I11</f>
        <v>0.25</v>
      </c>
      <c r="N35" s="3">
        <v>-1.3</v>
      </c>
      <c r="O35" s="89">
        <v>1.92</v>
      </c>
      <c r="AA35" s="3">
        <v>-1.3080000000000001</v>
      </c>
      <c r="AB35" s="89">
        <v>1.885</v>
      </c>
    </row>
    <row r="36" spans="2:28" x14ac:dyDescent="0.2">
      <c r="B36" s="1" t="s">
        <v>41</v>
      </c>
      <c r="C36" s="8">
        <f t="shared" ref="C36:F39" si="8">C12</f>
        <v>7.5</v>
      </c>
      <c r="D36" s="9" t="str">
        <f t="shared" si="8"/>
        <v>1 MM</v>
      </c>
      <c r="E36" s="9">
        <f t="shared" si="8"/>
        <v>-2</v>
      </c>
      <c r="F36" s="9" t="str">
        <f t="shared" si="8"/>
        <v>+-7</v>
      </c>
      <c r="G36" s="3">
        <v>8.74</v>
      </c>
      <c r="I36" s="3">
        <f t="shared" ref="I36:I39" si="9">I12</f>
        <v>-0.49</v>
      </c>
      <c r="N36" s="3">
        <v>0.25</v>
      </c>
      <c r="O36" s="89">
        <v>-0.42</v>
      </c>
      <c r="AA36" s="3">
        <v>0.27100000000000002</v>
      </c>
      <c r="AB36" s="89">
        <v>-0.438</v>
      </c>
    </row>
    <row r="37" spans="2:28" x14ac:dyDescent="0.2">
      <c r="B37" s="1" t="s">
        <v>42</v>
      </c>
      <c r="C37" s="9">
        <f t="shared" si="8"/>
        <v>-15</v>
      </c>
      <c r="D37" s="9" t="str">
        <f t="shared" si="8"/>
        <v>1 MM</v>
      </c>
      <c r="E37" s="9">
        <f t="shared" si="8"/>
        <v>-2</v>
      </c>
      <c r="F37" s="9" t="str">
        <f t="shared" si="8"/>
        <v>+-7</v>
      </c>
      <c r="G37" s="3">
        <v>-16.38</v>
      </c>
      <c r="I37" s="3">
        <f t="shared" si="9"/>
        <v>6.02</v>
      </c>
      <c r="N37" s="3">
        <v>-5.25</v>
      </c>
      <c r="O37" s="89">
        <v>4.95</v>
      </c>
      <c r="AA37" s="3">
        <v>-5.2679999999999998</v>
      </c>
      <c r="AB37" s="89">
        <v>4.968</v>
      </c>
    </row>
    <row r="38" spans="2:28" x14ac:dyDescent="0.2">
      <c r="B38" s="1" t="s">
        <v>43</v>
      </c>
      <c r="C38" s="8">
        <f t="shared" si="8"/>
        <v>-7.5</v>
      </c>
      <c r="D38" s="9" t="str">
        <f t="shared" si="8"/>
        <v>1 MM</v>
      </c>
      <c r="E38" s="9">
        <f t="shared" si="8"/>
        <v>-2</v>
      </c>
      <c r="F38" s="9" t="str">
        <f t="shared" si="8"/>
        <v>+-7</v>
      </c>
      <c r="G38" s="3">
        <v>-8.1</v>
      </c>
      <c r="I38" s="3">
        <f t="shared" si="9"/>
        <v>3.81</v>
      </c>
      <c r="N38" s="3">
        <v>-3.33</v>
      </c>
      <c r="O38" s="89">
        <v>3.69</v>
      </c>
      <c r="AA38" s="3">
        <v>-3.339</v>
      </c>
      <c r="AB38" s="89">
        <v>3.65</v>
      </c>
    </row>
    <row r="39" spans="2:28" x14ac:dyDescent="0.2">
      <c r="B39" s="1" t="s">
        <v>44</v>
      </c>
      <c r="C39" s="9">
        <f t="shared" si="8"/>
        <v>20</v>
      </c>
      <c r="D39" s="9" t="str">
        <f t="shared" si="8"/>
        <v>1 MM</v>
      </c>
      <c r="E39" s="9">
        <f t="shared" si="8"/>
        <v>-2</v>
      </c>
      <c r="F39" s="9" t="str">
        <f t="shared" si="8"/>
        <v>+-7</v>
      </c>
      <c r="G39" s="3">
        <v>21.66</v>
      </c>
      <c r="I39" s="3">
        <f t="shared" si="9"/>
        <v>-3.42</v>
      </c>
      <c r="N39" s="3">
        <v>2.63</v>
      </c>
      <c r="O39" s="89">
        <v>-3.72</v>
      </c>
      <c r="AA39" s="3">
        <v>2.6240000000000001</v>
      </c>
      <c r="AB39" s="89">
        <v>-3.7440000000000002</v>
      </c>
    </row>
    <row r="41" spans="2:28" x14ac:dyDescent="0.2">
      <c r="B41" s="1" t="s">
        <v>29</v>
      </c>
      <c r="C41" s="9">
        <f>C6</f>
        <v>0</v>
      </c>
      <c r="D41" s="9" t="str">
        <f t="shared" ref="D41:F41" si="10">D6</f>
        <v>20 mrad</v>
      </c>
      <c r="E41" s="9">
        <f t="shared" si="10"/>
        <v>0</v>
      </c>
      <c r="F41" s="9" t="str">
        <f t="shared" si="10"/>
        <v>+-7</v>
      </c>
      <c r="I41" s="2">
        <f>I6</f>
        <v>-0.56999999999999995</v>
      </c>
      <c r="J41" s="20" t="s">
        <v>45</v>
      </c>
    </row>
    <row r="42" spans="2:28" x14ac:dyDescent="0.2">
      <c r="B42" s="1" t="s">
        <v>35</v>
      </c>
      <c r="C42" s="9">
        <f>C8</f>
        <v>0</v>
      </c>
      <c r="D42" s="9" t="str">
        <f t="shared" ref="D42:F42" si="11">D8</f>
        <v>20 mrad</v>
      </c>
      <c r="E42" s="9">
        <f t="shared" si="11"/>
        <v>-2</v>
      </c>
      <c r="F42" s="9" t="str">
        <f t="shared" si="11"/>
        <v>+-7</v>
      </c>
      <c r="I42" s="3">
        <f>I8</f>
        <v>1.83</v>
      </c>
      <c r="J42" s="21" t="s">
        <v>45</v>
      </c>
    </row>
    <row r="43" spans="2:28" x14ac:dyDescent="0.2">
      <c r="B43" s="1"/>
      <c r="H43" s="18" t="s">
        <v>46</v>
      </c>
      <c r="I43" s="90">
        <f>SLOPE(I35:I39,$G35:$G39)</f>
        <v>-0.24715504603362873</v>
      </c>
      <c r="M43" s="18" t="s">
        <v>46</v>
      </c>
      <c r="N43" s="90">
        <f>SLOPE(N35:N39,$G35:$G39)</f>
        <v>0.20698476863885912</v>
      </c>
      <c r="O43" s="90">
        <f>SLOPE(O35:O39,$G35:$G39)</f>
        <v>-0.23241350197418076</v>
      </c>
      <c r="Z43" s="18" t="s">
        <v>46</v>
      </c>
      <c r="AA43" s="90">
        <f>SLOPE(AA35:AA39,$G35:$G39)</f>
        <v>0.20749371955849932</v>
      </c>
      <c r="AB43" s="90">
        <f>SLOPE(AB35:AB39,$G35:$G39)</f>
        <v>-0.23302812490679711</v>
      </c>
    </row>
    <row r="44" spans="2:28" x14ac:dyDescent="0.2">
      <c r="B44" s="1"/>
    </row>
    <row r="45" spans="2:28" x14ac:dyDescent="0.2">
      <c r="B45" s="1"/>
    </row>
    <row r="46" spans="2:28" x14ac:dyDescent="0.2">
      <c r="B46" s="1"/>
    </row>
    <row r="47" spans="2:28" x14ac:dyDescent="0.2">
      <c r="B47" s="1"/>
    </row>
    <row r="48" spans="2:28" ht="68" x14ac:dyDescent="0.2">
      <c r="C48" s="4" t="s">
        <v>24</v>
      </c>
      <c r="D48" s="4" t="s">
        <v>27</v>
      </c>
      <c r="E48" s="4" t="s">
        <v>21</v>
      </c>
      <c r="F48" s="4" t="s">
        <v>19</v>
      </c>
      <c r="G48" s="4"/>
      <c r="H48" s="4"/>
      <c r="I48" s="4" t="s">
        <v>2</v>
      </c>
      <c r="J48" s="4" t="s">
        <v>65</v>
      </c>
      <c r="K48" s="4" t="s">
        <v>66</v>
      </c>
      <c r="L48" s="4" t="s">
        <v>67</v>
      </c>
    </row>
    <row r="49" spans="2:12" ht="17" x14ac:dyDescent="0.2">
      <c r="B49" s="1" t="s">
        <v>18</v>
      </c>
      <c r="C49" s="7">
        <v>0</v>
      </c>
      <c r="D49" s="7" t="s">
        <v>26</v>
      </c>
      <c r="E49" s="7">
        <v>0</v>
      </c>
      <c r="F49" s="7" t="s">
        <v>20</v>
      </c>
      <c r="G49" s="11"/>
      <c r="H49" s="11"/>
      <c r="I49" s="12">
        <v>-1.23</v>
      </c>
    </row>
    <row r="50" spans="2:12" ht="17" x14ac:dyDescent="0.2">
      <c r="B50" s="1" t="s">
        <v>28</v>
      </c>
      <c r="C50" s="7">
        <v>0</v>
      </c>
      <c r="D50" s="7" t="s">
        <v>26</v>
      </c>
      <c r="E50" s="7">
        <v>0</v>
      </c>
      <c r="F50" s="7" t="s">
        <v>23</v>
      </c>
      <c r="G50" s="11"/>
      <c r="H50" s="11"/>
      <c r="I50" s="12">
        <v>0.47</v>
      </c>
    </row>
    <row r="51" spans="2:12" x14ac:dyDescent="0.2">
      <c r="B51" s="1" t="s">
        <v>29</v>
      </c>
      <c r="C51" s="9">
        <v>0</v>
      </c>
      <c r="D51" s="9" t="s">
        <v>25</v>
      </c>
      <c r="E51" s="7">
        <v>0</v>
      </c>
      <c r="F51" s="10" t="s">
        <v>22</v>
      </c>
      <c r="G51" s="11"/>
      <c r="H51" s="11"/>
      <c r="I51" s="12">
        <v>-0.56999999999999995</v>
      </c>
    </row>
    <row r="52" spans="2:12" x14ac:dyDescent="0.2">
      <c r="B52" s="1" t="s">
        <v>30</v>
      </c>
      <c r="C52" s="9">
        <v>0</v>
      </c>
      <c r="D52" s="9" t="s">
        <v>25</v>
      </c>
      <c r="E52" s="7">
        <v>0</v>
      </c>
      <c r="F52" s="7">
        <f>+-50</f>
        <v>-50</v>
      </c>
      <c r="G52" s="11"/>
      <c r="H52" s="11"/>
      <c r="I52" s="12">
        <v>-0.33</v>
      </c>
    </row>
    <row r="53" spans="2:12" x14ac:dyDescent="0.2">
      <c r="B53" s="1" t="s">
        <v>5</v>
      </c>
      <c r="C53" s="9">
        <v>0</v>
      </c>
      <c r="D53" s="9" t="s">
        <v>25</v>
      </c>
      <c r="E53" s="9">
        <v>-2</v>
      </c>
      <c r="F53" s="10" t="s">
        <v>22</v>
      </c>
      <c r="G53" s="3"/>
      <c r="H53" s="3"/>
      <c r="I53" s="3">
        <v>1.83</v>
      </c>
    </row>
    <row r="54" spans="2:12" ht="17" x14ac:dyDescent="0.2">
      <c r="B54" s="1" t="s">
        <v>6</v>
      </c>
      <c r="C54" s="9">
        <v>0</v>
      </c>
      <c r="D54" s="9" t="s">
        <v>25</v>
      </c>
      <c r="E54" s="9">
        <v>-2</v>
      </c>
      <c r="F54" s="7" t="s">
        <v>20</v>
      </c>
      <c r="G54" s="3"/>
      <c r="H54" s="3"/>
      <c r="I54" s="3">
        <v>0.7</v>
      </c>
    </row>
    <row r="55" spans="2:12" x14ac:dyDescent="0.2">
      <c r="B55" s="1" t="s">
        <v>7</v>
      </c>
      <c r="C55" s="9">
        <v>0</v>
      </c>
      <c r="D55" s="9" t="s">
        <v>25</v>
      </c>
      <c r="E55" s="9">
        <v>-2</v>
      </c>
      <c r="F55" s="10" t="s">
        <v>23</v>
      </c>
      <c r="G55" s="3"/>
      <c r="H55" s="3"/>
      <c r="I55" s="3">
        <v>2.0499999999999998</v>
      </c>
    </row>
    <row r="56" spans="2:12" x14ac:dyDescent="0.2">
      <c r="B56" s="1" t="s">
        <v>8</v>
      </c>
      <c r="C56" s="9">
        <v>0</v>
      </c>
      <c r="D56" s="9" t="s">
        <v>26</v>
      </c>
      <c r="E56" s="9">
        <v>-2</v>
      </c>
      <c r="F56" s="10" t="s">
        <v>22</v>
      </c>
      <c r="G56" s="3"/>
      <c r="H56" s="3"/>
      <c r="I56" s="3">
        <v>0.25</v>
      </c>
      <c r="J56" s="2" t="s">
        <v>68</v>
      </c>
      <c r="K56" s="2">
        <v>-1.23</v>
      </c>
      <c r="L56" s="2">
        <v>2.11</v>
      </c>
    </row>
    <row r="57" spans="2:12" x14ac:dyDescent="0.2">
      <c r="B57" s="1" t="s">
        <v>9</v>
      </c>
      <c r="C57" s="8">
        <v>7.5</v>
      </c>
      <c r="D57" s="9" t="s">
        <v>26</v>
      </c>
      <c r="E57" s="9">
        <v>-2</v>
      </c>
      <c r="F57" s="10" t="s">
        <v>22</v>
      </c>
      <c r="G57" s="3"/>
      <c r="H57" s="3"/>
      <c r="I57" s="3">
        <v>-0.49</v>
      </c>
      <c r="J57" s="2">
        <v>0.94</v>
      </c>
      <c r="K57" s="2">
        <v>-1.76</v>
      </c>
      <c r="L57" s="2">
        <v>2.62</v>
      </c>
    </row>
    <row r="58" spans="2:12" x14ac:dyDescent="0.2">
      <c r="B58" s="1" t="s">
        <v>10</v>
      </c>
      <c r="C58" s="9">
        <v>-15</v>
      </c>
      <c r="D58" s="9" t="s">
        <v>26</v>
      </c>
      <c r="E58" s="9">
        <v>-2</v>
      </c>
      <c r="F58" s="10" t="s">
        <v>22</v>
      </c>
      <c r="G58" s="3"/>
      <c r="H58" s="3"/>
      <c r="I58" s="3">
        <v>6.02</v>
      </c>
      <c r="J58" s="2" t="s">
        <v>68</v>
      </c>
      <c r="K58" s="2">
        <v>-1.72</v>
      </c>
      <c r="L58" s="2">
        <v>1.98</v>
      </c>
    </row>
    <row r="59" spans="2:12" x14ac:dyDescent="0.2">
      <c r="B59" s="1" t="s">
        <v>14</v>
      </c>
      <c r="C59" s="8">
        <v>-7.5</v>
      </c>
      <c r="D59" s="9" t="s">
        <v>26</v>
      </c>
      <c r="E59" s="9">
        <v>-2</v>
      </c>
      <c r="F59" s="10" t="s">
        <v>22</v>
      </c>
      <c r="G59" s="3"/>
      <c r="H59" s="3"/>
      <c r="I59" s="3">
        <v>3.81</v>
      </c>
      <c r="J59" s="2">
        <v>0.85</v>
      </c>
      <c r="K59" s="2">
        <v>-0.4</v>
      </c>
      <c r="L59" s="2">
        <v>2.4500000000000002</v>
      </c>
    </row>
    <row r="60" spans="2:12" x14ac:dyDescent="0.2">
      <c r="B60" s="1" t="s">
        <v>16</v>
      </c>
      <c r="C60" s="9">
        <v>20</v>
      </c>
      <c r="D60" s="9" t="s">
        <v>26</v>
      </c>
      <c r="E60" s="9">
        <v>-2</v>
      </c>
      <c r="F60" s="10" t="s">
        <v>22</v>
      </c>
      <c r="G60" s="3"/>
      <c r="H60" s="3"/>
      <c r="I60" s="15">
        <v>-3.42</v>
      </c>
    </row>
    <row r="61" spans="2:12" x14ac:dyDescent="0.2">
      <c r="B61" s="1"/>
      <c r="I61" s="3">
        <f>AVERAGE(I56:I60)</f>
        <v>1.234</v>
      </c>
      <c r="K61" s="3">
        <f>AVERAGE(K56:K60)</f>
        <v>-1.2775000000000001</v>
      </c>
      <c r="L61" s="3">
        <f>AVERAGE(L56:L60)</f>
        <v>2.29</v>
      </c>
    </row>
    <row r="62" spans="2:12" x14ac:dyDescent="0.2">
      <c r="B62" s="1"/>
    </row>
    <row r="63" spans="2:12" x14ac:dyDescent="0.2">
      <c r="B63" s="1"/>
    </row>
    <row r="64" spans="2:12" x14ac:dyDescent="0.2">
      <c r="B64" s="1"/>
    </row>
    <row r="65" spans="2:12" x14ac:dyDescent="0.2">
      <c r="B65" s="23"/>
      <c r="C65" s="24"/>
      <c r="D65" s="24"/>
      <c r="E65" s="24"/>
      <c r="F65" s="24"/>
      <c r="G65" s="24"/>
      <c r="H65" s="24"/>
      <c r="I65" s="24"/>
      <c r="J65" s="24"/>
      <c r="K65" s="24"/>
      <c r="L65" s="24"/>
    </row>
    <row r="66" spans="2:12" x14ac:dyDescent="0.2">
      <c r="B66" s="23"/>
      <c r="C66" s="24"/>
      <c r="D66" s="24"/>
      <c r="E66" s="24"/>
      <c r="F66" s="24"/>
      <c r="G66" s="24"/>
      <c r="H66" s="24"/>
      <c r="I66" s="24"/>
      <c r="J66" s="24"/>
      <c r="K66" s="24"/>
      <c r="L66" s="24"/>
    </row>
    <row r="67" spans="2:12" x14ac:dyDescent="0.2">
      <c r="B67" s="1"/>
    </row>
    <row r="68" spans="2:12" x14ac:dyDescent="0.2">
      <c r="B68" s="14" t="s">
        <v>47</v>
      </c>
    </row>
    <row r="69" spans="2:12" x14ac:dyDescent="0.2">
      <c r="B69" s="14" t="s">
        <v>33</v>
      </c>
    </row>
    <row r="70" spans="2:12" ht="34" x14ac:dyDescent="0.2">
      <c r="B70" s="1"/>
      <c r="G70" s="16" t="s">
        <v>38</v>
      </c>
      <c r="K70" s="16" t="s">
        <v>39</v>
      </c>
    </row>
    <row r="71" spans="2:12" x14ac:dyDescent="0.2">
      <c r="B71" s="1" t="s">
        <v>29</v>
      </c>
      <c r="C71" s="9">
        <f>C6</f>
        <v>0</v>
      </c>
      <c r="D71" s="9" t="str">
        <f t="shared" ref="D71:F71" si="12">D6</f>
        <v>20 mrad</v>
      </c>
      <c r="E71" s="9">
        <f t="shared" si="12"/>
        <v>0</v>
      </c>
      <c r="F71" s="9" t="str">
        <f t="shared" si="12"/>
        <v>+-7</v>
      </c>
      <c r="G71" s="3">
        <v>0.14000000000000001</v>
      </c>
      <c r="I71" s="78" t="s">
        <v>48</v>
      </c>
      <c r="J71" s="78"/>
      <c r="K71" s="2">
        <v>-0.72</v>
      </c>
    </row>
    <row r="72" spans="2:12" x14ac:dyDescent="0.2">
      <c r="B72" s="1" t="s">
        <v>35</v>
      </c>
      <c r="C72" s="9">
        <f>C8</f>
        <v>0</v>
      </c>
      <c r="D72" s="9" t="str">
        <f t="shared" ref="D72:F72" si="13">D8</f>
        <v>20 mrad</v>
      </c>
      <c r="E72" s="9">
        <f t="shared" si="13"/>
        <v>-2</v>
      </c>
      <c r="F72" s="9" t="str">
        <f t="shared" si="13"/>
        <v>+-7</v>
      </c>
      <c r="G72" s="3">
        <v>0.14000000000000001</v>
      </c>
      <c r="I72" s="78"/>
      <c r="J72" s="78"/>
      <c r="K72" s="3">
        <f>K8</f>
        <v>7</v>
      </c>
    </row>
    <row r="73" spans="2:12" x14ac:dyDescent="0.2">
      <c r="B73" s="1" t="s">
        <v>36</v>
      </c>
      <c r="C73" s="9">
        <f t="shared" ref="C73:F74" si="14">C9</f>
        <v>0</v>
      </c>
      <c r="D73" s="9" t="str">
        <f t="shared" si="14"/>
        <v>20 mrad</v>
      </c>
      <c r="E73" s="9">
        <f t="shared" si="14"/>
        <v>-2</v>
      </c>
      <c r="F73" s="9" t="str">
        <f t="shared" si="14"/>
        <v>-21 to -7</v>
      </c>
      <c r="G73" s="2">
        <v>2.02</v>
      </c>
      <c r="K73" s="3">
        <f>K9</f>
        <v>0.74</v>
      </c>
    </row>
    <row r="74" spans="2:12" x14ac:dyDescent="0.2">
      <c r="B74" s="1" t="s">
        <v>37</v>
      </c>
      <c r="C74" s="9">
        <f t="shared" si="14"/>
        <v>0</v>
      </c>
      <c r="D74" s="9" t="str">
        <f t="shared" si="14"/>
        <v>20 mrad</v>
      </c>
      <c r="E74" s="9">
        <f t="shared" si="14"/>
        <v>-2</v>
      </c>
      <c r="F74" s="9" t="str">
        <f t="shared" si="14"/>
        <v>7 to 21</v>
      </c>
      <c r="G74" s="2">
        <v>-1.74</v>
      </c>
      <c r="K74" s="3">
        <f>K10</f>
        <v>8.74</v>
      </c>
    </row>
    <row r="75" spans="2:12" x14ac:dyDescent="0.2">
      <c r="B75" s="1"/>
    </row>
    <row r="76" spans="2:12" x14ac:dyDescent="0.2">
      <c r="B76" s="1" t="s">
        <v>30</v>
      </c>
      <c r="C76" s="9">
        <f>C7</f>
        <v>0</v>
      </c>
      <c r="D76" s="9" t="str">
        <f t="shared" ref="D76:F76" si="15">D7</f>
        <v>20 mrad</v>
      </c>
      <c r="E76" s="9">
        <f t="shared" si="15"/>
        <v>0</v>
      </c>
      <c r="F76" s="9">
        <f t="shared" si="15"/>
        <v>-50</v>
      </c>
      <c r="G76" s="2">
        <v>0.7</v>
      </c>
      <c r="J76" s="18" t="s">
        <v>45</v>
      </c>
      <c r="K76" s="2">
        <v>2.04</v>
      </c>
    </row>
    <row r="77" spans="2:12" x14ac:dyDescent="0.2">
      <c r="B77" s="1"/>
    </row>
    <row r="78" spans="2:12" x14ac:dyDescent="0.2">
      <c r="B78" s="1" t="s">
        <v>18</v>
      </c>
      <c r="C78" s="2">
        <f>C4</f>
        <v>0</v>
      </c>
      <c r="D78" s="2" t="str">
        <f t="shared" ref="D78:F79" si="16">D4</f>
        <v>1 MM</v>
      </c>
      <c r="E78" s="2">
        <f t="shared" si="16"/>
        <v>0</v>
      </c>
      <c r="F78" s="2" t="str">
        <f t="shared" si="16"/>
        <v>-21 to -7</v>
      </c>
      <c r="G78" s="2">
        <v>1.91</v>
      </c>
      <c r="K78" s="2">
        <v>-3.86</v>
      </c>
    </row>
    <row r="79" spans="2:12" x14ac:dyDescent="0.2">
      <c r="B79" s="1" t="s">
        <v>28</v>
      </c>
      <c r="C79" s="2">
        <f>C5</f>
        <v>0</v>
      </c>
      <c r="D79" s="2" t="str">
        <f t="shared" si="16"/>
        <v>1 MM</v>
      </c>
      <c r="E79" s="2">
        <f t="shared" si="16"/>
        <v>0</v>
      </c>
      <c r="F79" s="2" t="str">
        <f t="shared" si="16"/>
        <v>7 to 21</v>
      </c>
      <c r="G79" s="2">
        <v>-1.87</v>
      </c>
      <c r="K79" s="2">
        <v>4.4000000000000004</v>
      </c>
    </row>
    <row r="80" spans="2:12" x14ac:dyDescent="0.2">
      <c r="B80" s="1" t="s">
        <v>40</v>
      </c>
      <c r="C80" s="9">
        <f>C11</f>
        <v>0</v>
      </c>
      <c r="D80" s="9" t="str">
        <f t="shared" ref="D80:F80" si="17">D11</f>
        <v>1 MM</v>
      </c>
      <c r="E80" s="9">
        <f t="shared" si="17"/>
        <v>-2</v>
      </c>
      <c r="F80" s="9" t="str">
        <f t="shared" si="17"/>
        <v>+-7</v>
      </c>
      <c r="G80" s="2">
        <v>0.02</v>
      </c>
      <c r="K80" s="3">
        <f>K11</f>
        <v>3.38</v>
      </c>
    </row>
    <row r="81" spans="2:11" x14ac:dyDescent="0.2">
      <c r="J81" s="17" t="s">
        <v>115</v>
      </c>
      <c r="K81" s="3">
        <f>SLOPE(K71:K80,$G71:$G80)</f>
        <v>-2.0956278150060421</v>
      </c>
    </row>
    <row r="83" spans="2:11" x14ac:dyDescent="0.2">
      <c r="B83" s="14" t="s">
        <v>46</v>
      </c>
    </row>
    <row r="84" spans="2:11" ht="34" x14ac:dyDescent="0.2">
      <c r="G84" s="17" t="s">
        <v>53</v>
      </c>
      <c r="K84" s="16" t="s">
        <v>39</v>
      </c>
    </row>
    <row r="85" spans="2:11" x14ac:dyDescent="0.2">
      <c r="B85" s="1" t="s">
        <v>40</v>
      </c>
      <c r="C85" s="9">
        <f>C11</f>
        <v>0</v>
      </c>
      <c r="D85" s="9" t="str">
        <f t="shared" ref="D85:F85" si="18">D11</f>
        <v>1 MM</v>
      </c>
      <c r="E85" s="9">
        <f t="shared" si="18"/>
        <v>-2</v>
      </c>
      <c r="F85" s="9" t="str">
        <f t="shared" si="18"/>
        <v>+-7</v>
      </c>
      <c r="G85" s="3">
        <v>0.33</v>
      </c>
      <c r="K85" s="3">
        <f>K11</f>
        <v>3.38</v>
      </c>
    </row>
    <row r="86" spans="2:11" x14ac:dyDescent="0.2">
      <c r="B86" s="1" t="s">
        <v>42</v>
      </c>
      <c r="C86" s="9">
        <f>C13</f>
        <v>-15</v>
      </c>
      <c r="D86" s="9" t="str">
        <f t="shared" ref="D86:F87" si="19">D13</f>
        <v>1 MM</v>
      </c>
      <c r="E86" s="9">
        <f t="shared" si="19"/>
        <v>-2</v>
      </c>
      <c r="F86" s="9" t="str">
        <f t="shared" si="19"/>
        <v>+-7</v>
      </c>
      <c r="G86" s="2">
        <v>-16.36</v>
      </c>
      <c r="K86" s="3">
        <f>K13</f>
        <v>7.32</v>
      </c>
    </row>
    <row r="87" spans="2:11" x14ac:dyDescent="0.2">
      <c r="B87" s="1" t="s">
        <v>43</v>
      </c>
      <c r="C87" s="8">
        <f>C14</f>
        <v>-7.5</v>
      </c>
      <c r="D87" s="9" t="str">
        <f t="shared" si="19"/>
        <v>1 MM</v>
      </c>
      <c r="E87" s="9">
        <f t="shared" si="19"/>
        <v>-2</v>
      </c>
      <c r="F87" s="9" t="str">
        <f t="shared" si="19"/>
        <v>+-7</v>
      </c>
      <c r="G87" s="2">
        <v>-8.18</v>
      </c>
      <c r="K87" s="3">
        <f>K14</f>
        <v>8.08</v>
      </c>
    </row>
    <row r="89" spans="2:11" x14ac:dyDescent="0.2">
      <c r="B89" s="1" t="s">
        <v>29</v>
      </c>
      <c r="C89" s="9">
        <f>C6</f>
        <v>0</v>
      </c>
      <c r="D89" s="9" t="str">
        <f t="shared" ref="D89:F89" si="20">D6</f>
        <v>20 mrad</v>
      </c>
      <c r="E89" s="9">
        <f t="shared" si="20"/>
        <v>0</v>
      </c>
      <c r="F89" s="9" t="str">
        <f t="shared" si="20"/>
        <v>+-7</v>
      </c>
      <c r="G89" s="2">
        <v>0.18</v>
      </c>
      <c r="H89" s="2">
        <v>8.6999999999999993</v>
      </c>
      <c r="I89" s="68" t="s">
        <v>49</v>
      </c>
      <c r="J89" s="68"/>
      <c r="K89" s="2">
        <v>-0.72</v>
      </c>
    </row>
    <row r="90" spans="2:11" x14ac:dyDescent="0.2">
      <c r="B90" s="1" t="s">
        <v>35</v>
      </c>
      <c r="C90" s="9">
        <f>C8</f>
        <v>0</v>
      </c>
      <c r="D90" s="9" t="str">
        <f t="shared" ref="D90:F90" si="21">D8</f>
        <v>20 mrad</v>
      </c>
      <c r="E90" s="9">
        <f t="shared" si="21"/>
        <v>-2</v>
      </c>
      <c r="F90" s="9" t="str">
        <f t="shared" si="21"/>
        <v>+-7</v>
      </c>
      <c r="G90" s="2">
        <v>0.18</v>
      </c>
      <c r="H90" s="2">
        <v>8.6999999999999993</v>
      </c>
      <c r="I90" s="68"/>
      <c r="J90" s="68"/>
      <c r="K90" s="3">
        <f>K8</f>
        <v>7</v>
      </c>
    </row>
    <row r="91" spans="2:11" x14ac:dyDescent="0.2">
      <c r="J91" s="17" t="s">
        <v>115</v>
      </c>
      <c r="K91" s="3">
        <f>SLOPE(K85:K87,$G85:$G87)</f>
        <v>-0.23819458104384764</v>
      </c>
    </row>
    <row r="94" spans="2:11" x14ac:dyDescent="0.2">
      <c r="K94" s="3">
        <f>AVERAGE(K85:K87)</f>
        <v>6.2600000000000007</v>
      </c>
    </row>
    <row r="99" spans="2:12" x14ac:dyDescent="0.2">
      <c r="B99" s="14" t="s">
        <v>33</v>
      </c>
    </row>
    <row r="100" spans="2:12" x14ac:dyDescent="0.2">
      <c r="K100" s="17" t="s">
        <v>120</v>
      </c>
      <c r="L100" s="17" t="s">
        <v>117</v>
      </c>
    </row>
    <row r="101" spans="2:12" ht="34" x14ac:dyDescent="0.2">
      <c r="B101" s="44"/>
      <c r="C101" s="43"/>
      <c r="D101" s="43"/>
      <c r="E101" s="43"/>
      <c r="F101" s="43"/>
      <c r="G101" s="45" t="s">
        <v>38</v>
      </c>
      <c r="H101" s="43"/>
      <c r="I101" s="43"/>
      <c r="J101" s="43"/>
      <c r="K101" s="45" t="s">
        <v>39</v>
      </c>
      <c r="L101" s="45" t="s">
        <v>39</v>
      </c>
    </row>
    <row r="102" spans="2:12" x14ac:dyDescent="0.2">
      <c r="B102" s="44" t="s">
        <v>29</v>
      </c>
      <c r="C102" s="46">
        <v>0</v>
      </c>
      <c r="D102" s="46" t="s">
        <v>25</v>
      </c>
      <c r="E102" s="46">
        <v>0</v>
      </c>
      <c r="F102" s="10" t="s">
        <v>22</v>
      </c>
      <c r="G102" s="47">
        <v>0.14000000000000001</v>
      </c>
      <c r="H102" s="43"/>
      <c r="I102" s="71" t="s">
        <v>48</v>
      </c>
      <c r="J102" s="71"/>
      <c r="K102" s="43">
        <v>-0.72</v>
      </c>
      <c r="L102" s="13">
        <v>-5.46</v>
      </c>
    </row>
    <row r="103" spans="2:12" ht="17" thickBot="1" x14ac:dyDescent="0.25">
      <c r="B103" s="44" t="s">
        <v>35</v>
      </c>
      <c r="C103" s="46">
        <v>0</v>
      </c>
      <c r="D103" s="46" t="s">
        <v>25</v>
      </c>
      <c r="E103" s="46">
        <v>-2</v>
      </c>
      <c r="F103" s="10" t="s">
        <v>22</v>
      </c>
      <c r="G103" s="47">
        <v>0.14000000000000001</v>
      </c>
      <c r="H103" s="43"/>
      <c r="I103" s="71"/>
      <c r="J103" s="71"/>
      <c r="K103" s="47">
        <v>7</v>
      </c>
      <c r="L103" s="13">
        <v>-10.52</v>
      </c>
    </row>
    <row r="104" spans="2:12" x14ac:dyDescent="0.2">
      <c r="B104" s="44" t="s">
        <v>36</v>
      </c>
      <c r="C104" s="46">
        <v>0</v>
      </c>
      <c r="D104" s="46" t="s">
        <v>25</v>
      </c>
      <c r="E104" s="46">
        <v>-2</v>
      </c>
      <c r="F104" s="46" t="s">
        <v>20</v>
      </c>
      <c r="G104" s="43" t="s">
        <v>118</v>
      </c>
      <c r="H104" s="43"/>
      <c r="I104" s="43"/>
      <c r="J104" s="43"/>
      <c r="K104" s="47">
        <v>0.74</v>
      </c>
      <c r="L104" s="52">
        <v>-21.19</v>
      </c>
    </row>
    <row r="105" spans="2:12" ht="17" thickBot="1" x14ac:dyDescent="0.25">
      <c r="B105" s="44" t="s">
        <v>37</v>
      </c>
      <c r="C105" s="46">
        <v>0</v>
      </c>
      <c r="D105" s="46" t="s">
        <v>25</v>
      </c>
      <c r="E105" s="46">
        <v>-2</v>
      </c>
      <c r="F105" s="46" t="s">
        <v>23</v>
      </c>
      <c r="G105" s="43">
        <v>-1.74</v>
      </c>
      <c r="H105" s="43"/>
      <c r="I105" s="43"/>
      <c r="J105" s="43"/>
      <c r="K105" s="47">
        <v>8.74</v>
      </c>
      <c r="L105" s="53">
        <v>6.74</v>
      </c>
    </row>
    <row r="106" spans="2:12" x14ac:dyDescent="0.2">
      <c r="B106" s="44"/>
      <c r="C106" s="43"/>
      <c r="D106" s="43"/>
      <c r="E106" s="43"/>
      <c r="F106" s="43"/>
      <c r="G106" s="43"/>
      <c r="H106" s="43"/>
      <c r="I106" s="43"/>
      <c r="J106" s="43"/>
      <c r="K106" s="43"/>
    </row>
    <row r="107" spans="2:12" x14ac:dyDescent="0.2">
      <c r="B107" s="44" t="s">
        <v>30</v>
      </c>
      <c r="C107" s="46">
        <v>0</v>
      </c>
      <c r="D107" s="46" t="s">
        <v>25</v>
      </c>
      <c r="E107" s="46">
        <v>0</v>
      </c>
      <c r="F107" s="46">
        <v>-50</v>
      </c>
      <c r="G107" s="43">
        <v>0.7</v>
      </c>
      <c r="H107" s="43"/>
      <c r="I107" s="43"/>
      <c r="J107" s="48" t="s">
        <v>45</v>
      </c>
      <c r="K107" s="43">
        <v>2.04</v>
      </c>
    </row>
    <row r="108" spans="2:12" ht="17" thickBot="1" x14ac:dyDescent="0.25">
      <c r="B108" s="44"/>
      <c r="C108" s="43"/>
      <c r="D108" s="43"/>
      <c r="E108" s="43"/>
      <c r="F108" s="43"/>
      <c r="G108" s="43"/>
      <c r="H108" s="43"/>
      <c r="I108" s="43"/>
      <c r="J108" s="43"/>
      <c r="K108" s="43"/>
    </row>
    <row r="109" spans="2:12" x14ac:dyDescent="0.2">
      <c r="B109" s="44" t="s">
        <v>18</v>
      </c>
      <c r="C109" s="43">
        <v>0</v>
      </c>
      <c r="D109" s="43" t="s">
        <v>26</v>
      </c>
      <c r="E109" s="43">
        <v>0</v>
      </c>
      <c r="F109" s="43" t="s">
        <v>20</v>
      </c>
      <c r="G109" s="43" t="s">
        <v>119</v>
      </c>
      <c r="H109" s="43"/>
      <c r="I109" s="43"/>
      <c r="J109" s="43"/>
      <c r="K109" s="43">
        <v>-3.86</v>
      </c>
      <c r="L109" s="52">
        <v>-21.01</v>
      </c>
    </row>
    <row r="110" spans="2:12" ht="17" thickBot="1" x14ac:dyDescent="0.25">
      <c r="B110" s="44" t="s">
        <v>28</v>
      </c>
      <c r="C110" s="43">
        <v>0</v>
      </c>
      <c r="D110" s="43" t="s">
        <v>26</v>
      </c>
      <c r="E110" s="43">
        <v>0</v>
      </c>
      <c r="F110" s="43" t="s">
        <v>23</v>
      </c>
      <c r="G110" s="43">
        <v>-1.87</v>
      </c>
      <c r="H110" s="43"/>
      <c r="I110" s="43"/>
      <c r="J110" s="43"/>
      <c r="K110" s="43">
        <v>4.4000000000000004</v>
      </c>
      <c r="L110" s="53">
        <v>11.02</v>
      </c>
    </row>
    <row r="111" spans="2:12" x14ac:dyDescent="0.2">
      <c r="B111" s="44" t="s">
        <v>40</v>
      </c>
      <c r="C111" s="46">
        <v>0</v>
      </c>
      <c r="D111" s="46" t="s">
        <v>26</v>
      </c>
      <c r="E111" s="46">
        <v>-2</v>
      </c>
      <c r="F111" s="10" t="s">
        <v>22</v>
      </c>
      <c r="G111" s="43">
        <v>0.02</v>
      </c>
      <c r="H111" s="43"/>
      <c r="I111" s="43"/>
      <c r="J111" s="43"/>
      <c r="K111" s="47">
        <v>3.38</v>
      </c>
    </row>
    <row r="112" spans="2:12" x14ac:dyDescent="0.2">
      <c r="B112" s="42"/>
      <c r="C112" s="43"/>
      <c r="D112" s="43"/>
      <c r="E112" s="43"/>
      <c r="F112" s="43"/>
      <c r="G112" s="43"/>
      <c r="H112" s="43"/>
      <c r="I112" s="43"/>
      <c r="J112" s="49"/>
      <c r="K112" s="47"/>
    </row>
    <row r="113" spans="2:12" x14ac:dyDescent="0.2">
      <c r="B113" s="42"/>
      <c r="C113" s="43"/>
      <c r="D113" s="43"/>
      <c r="E113" s="43"/>
      <c r="F113" s="43"/>
      <c r="G113" s="43"/>
      <c r="H113" s="43"/>
      <c r="I113" s="43"/>
      <c r="J113" s="43"/>
      <c r="K113" s="43"/>
    </row>
    <row r="114" spans="2:12" x14ac:dyDescent="0.2">
      <c r="B114" s="41" t="s">
        <v>46</v>
      </c>
      <c r="C114" s="43"/>
      <c r="D114" s="43"/>
      <c r="E114" s="43"/>
      <c r="F114" s="43"/>
      <c r="G114" s="43"/>
      <c r="H114" s="43"/>
      <c r="I114" s="43"/>
      <c r="J114" s="43"/>
      <c r="K114" s="43"/>
    </row>
    <row r="115" spans="2:12" ht="34" x14ac:dyDescent="0.2">
      <c r="B115" s="42"/>
      <c r="C115" s="43"/>
      <c r="D115" s="43"/>
      <c r="E115" s="43"/>
      <c r="F115" s="43"/>
      <c r="G115" s="49" t="s">
        <v>53</v>
      </c>
      <c r="H115" s="43"/>
      <c r="I115" s="43"/>
      <c r="J115" s="43"/>
      <c r="K115" s="45" t="s">
        <v>39</v>
      </c>
    </row>
    <row r="116" spans="2:12" ht="17" thickBot="1" x14ac:dyDescent="0.25">
      <c r="B116" s="44" t="s">
        <v>40</v>
      </c>
      <c r="C116" s="46">
        <v>0</v>
      </c>
      <c r="D116" s="46" t="s">
        <v>26</v>
      </c>
      <c r="E116" s="46">
        <v>-2</v>
      </c>
      <c r="F116" s="10" t="s">
        <v>22</v>
      </c>
      <c r="G116" s="47">
        <v>0.33</v>
      </c>
      <c r="H116" s="43"/>
      <c r="I116" s="43"/>
      <c r="J116" s="43"/>
      <c r="K116" s="47">
        <v>3.38</v>
      </c>
    </row>
    <row r="117" spans="2:12" x14ac:dyDescent="0.2">
      <c r="B117" s="44" t="s">
        <v>42</v>
      </c>
      <c r="C117" s="46">
        <v>-15</v>
      </c>
      <c r="D117" s="46" t="s">
        <v>26</v>
      </c>
      <c r="E117" s="46">
        <v>-2</v>
      </c>
      <c r="F117" s="10" t="s">
        <v>22</v>
      </c>
      <c r="G117" s="43">
        <v>-16.36</v>
      </c>
      <c r="H117" s="43"/>
      <c r="I117" s="43"/>
      <c r="J117" s="43"/>
      <c r="K117" s="47">
        <v>7.32</v>
      </c>
      <c r="L117" s="54">
        <v>0.4</v>
      </c>
    </row>
    <row r="118" spans="2:12" ht="17" thickBot="1" x14ac:dyDescent="0.25">
      <c r="B118" s="44" t="s">
        <v>43</v>
      </c>
      <c r="C118" s="50">
        <v>-7.5</v>
      </c>
      <c r="D118" s="46" t="s">
        <v>26</v>
      </c>
      <c r="E118" s="46">
        <v>-2</v>
      </c>
      <c r="F118" s="10" t="s">
        <v>22</v>
      </c>
      <c r="G118" s="43">
        <v>-8.18</v>
      </c>
      <c r="H118" s="43"/>
      <c r="I118" s="43"/>
      <c r="J118" s="43"/>
      <c r="K118" s="47">
        <v>8.08</v>
      </c>
      <c r="L118" s="53">
        <v>-5.04</v>
      </c>
    </row>
    <row r="119" spans="2:12" x14ac:dyDescent="0.2">
      <c r="B119" s="42"/>
      <c r="C119" s="43"/>
      <c r="D119" s="43"/>
      <c r="E119" s="43"/>
      <c r="F119" s="43"/>
      <c r="G119" s="43"/>
      <c r="H119" s="43"/>
      <c r="I119" s="43"/>
      <c r="J119" s="43"/>
      <c r="K119" s="43"/>
    </row>
    <row r="120" spans="2:12" x14ac:dyDescent="0.2">
      <c r="B120" s="44" t="s">
        <v>29</v>
      </c>
      <c r="C120" s="46">
        <v>0</v>
      </c>
      <c r="D120" s="46" t="s">
        <v>25</v>
      </c>
      <c r="E120" s="46">
        <v>0</v>
      </c>
      <c r="F120" s="10" t="s">
        <v>22</v>
      </c>
      <c r="G120" s="43">
        <v>0.18</v>
      </c>
      <c r="H120" s="43">
        <v>8.6999999999999993</v>
      </c>
      <c r="I120" s="72" t="s">
        <v>49</v>
      </c>
      <c r="J120" s="72"/>
      <c r="K120" s="43">
        <v>-0.72</v>
      </c>
      <c r="L120" s="13">
        <v>-5.46</v>
      </c>
    </row>
    <row r="121" spans="2:12" x14ac:dyDescent="0.2">
      <c r="B121" s="44" t="s">
        <v>35</v>
      </c>
      <c r="C121" s="46">
        <v>0</v>
      </c>
      <c r="D121" s="46" t="s">
        <v>25</v>
      </c>
      <c r="E121" s="46">
        <v>-2</v>
      </c>
      <c r="F121" s="10" t="s">
        <v>22</v>
      </c>
      <c r="G121" s="43">
        <v>0.18</v>
      </c>
      <c r="H121" s="43">
        <v>8.6999999999999993</v>
      </c>
      <c r="I121" s="72"/>
      <c r="J121" s="72"/>
      <c r="K121" s="47">
        <v>7</v>
      </c>
      <c r="L121" s="13">
        <v>-10.52</v>
      </c>
    </row>
    <row r="122" spans="2:12" x14ac:dyDescent="0.2">
      <c r="B122" s="42"/>
      <c r="C122" s="43"/>
      <c r="D122" s="43"/>
      <c r="E122" s="43"/>
      <c r="F122" s="43"/>
      <c r="G122" s="43"/>
      <c r="H122" s="43"/>
      <c r="I122" s="43"/>
      <c r="J122" s="49"/>
      <c r="K122" s="47"/>
    </row>
    <row r="125" spans="2:12" ht="34" x14ac:dyDescent="0.2">
      <c r="B125" s="22" t="s">
        <v>129</v>
      </c>
      <c r="E125" s="38"/>
      <c r="F125" s="68" t="s">
        <v>132</v>
      </c>
      <c r="G125" s="68"/>
      <c r="H125" s="68" t="s">
        <v>131</v>
      </c>
      <c r="I125" s="68"/>
      <c r="J125" s="68" t="s">
        <v>131</v>
      </c>
      <c r="K125" s="68"/>
    </row>
    <row r="126" spans="2:12" ht="34" x14ac:dyDescent="0.2">
      <c r="B126" s="38"/>
      <c r="F126" s="45" t="s">
        <v>39</v>
      </c>
      <c r="G126" s="45" t="s">
        <v>89</v>
      </c>
      <c r="H126" s="56" t="s">
        <v>39</v>
      </c>
      <c r="I126" s="56" t="s">
        <v>89</v>
      </c>
      <c r="J126" s="45" t="s">
        <v>39</v>
      </c>
      <c r="K126" s="45" t="s">
        <v>89</v>
      </c>
    </row>
    <row r="127" spans="2:12" x14ac:dyDescent="0.2">
      <c r="B127" t="s">
        <v>130</v>
      </c>
      <c r="C127" s="70" t="s">
        <v>127</v>
      </c>
      <c r="D127" s="70"/>
      <c r="E127" s="70"/>
      <c r="F127" s="55">
        <v>5</v>
      </c>
      <c r="G127" s="55">
        <v>-20</v>
      </c>
      <c r="H127" s="57">
        <v>4.34</v>
      </c>
      <c r="I127" s="57">
        <v>52.15</v>
      </c>
      <c r="J127" s="3">
        <v>3.9</v>
      </c>
      <c r="K127" s="3">
        <v>-27.11</v>
      </c>
    </row>
    <row r="128" spans="2:12" x14ac:dyDescent="0.2">
      <c r="C128" s="66" t="s">
        <v>133</v>
      </c>
      <c r="D128" s="66"/>
      <c r="E128" s="66"/>
      <c r="H128" s="57">
        <v>4.13</v>
      </c>
      <c r="I128" s="57">
        <v>48.74</v>
      </c>
      <c r="J128" s="3">
        <v>3.65</v>
      </c>
      <c r="K128" s="3">
        <v>-23.56</v>
      </c>
    </row>
    <row r="129" spans="2:12" x14ac:dyDescent="0.2">
      <c r="C129" s="66" t="s">
        <v>134</v>
      </c>
      <c r="D129" s="66"/>
      <c r="E129" s="66"/>
      <c r="H129" s="57">
        <v>4.07</v>
      </c>
      <c r="I129" s="57">
        <v>51.44</v>
      </c>
      <c r="J129" s="3">
        <v>3.61</v>
      </c>
      <c r="K129" s="3">
        <v>-26.64</v>
      </c>
    </row>
    <row r="130" spans="2:12" x14ac:dyDescent="0.2">
      <c r="C130" s="66" t="s">
        <v>135</v>
      </c>
      <c r="D130" s="66"/>
      <c r="E130" s="66"/>
      <c r="H130" s="57">
        <v>4.3499999999999996</v>
      </c>
      <c r="I130" s="57">
        <v>52.37</v>
      </c>
      <c r="J130" s="3">
        <v>3.47</v>
      </c>
      <c r="K130" s="3">
        <v>-27.02</v>
      </c>
    </row>
    <row r="131" spans="2:12" x14ac:dyDescent="0.2">
      <c r="C131" s="66" t="s">
        <v>136</v>
      </c>
      <c r="D131" s="66"/>
      <c r="E131" s="66"/>
      <c r="H131" s="57">
        <v>3.66</v>
      </c>
      <c r="I131" s="57">
        <v>41.97</v>
      </c>
      <c r="J131" s="3"/>
      <c r="K131" s="3"/>
    </row>
    <row r="132" spans="2:12" x14ac:dyDescent="0.2">
      <c r="C132" s="66" t="s">
        <v>138</v>
      </c>
      <c r="D132" s="66"/>
      <c r="E132" s="66"/>
      <c r="H132" s="67" t="s">
        <v>137</v>
      </c>
      <c r="I132" s="67"/>
      <c r="J132" s="3">
        <v>3.49</v>
      </c>
      <c r="K132" s="3">
        <v>-26.46</v>
      </c>
    </row>
    <row r="133" spans="2:12" x14ac:dyDescent="0.2">
      <c r="C133" s="66" t="s">
        <v>139</v>
      </c>
      <c r="D133" s="66"/>
      <c r="E133" s="66"/>
      <c r="J133" s="2">
        <v>3.54</v>
      </c>
      <c r="K133" s="2">
        <v>-22.15</v>
      </c>
      <c r="L133" s="13" t="s">
        <v>142</v>
      </c>
    </row>
    <row r="136" spans="2:12" x14ac:dyDescent="0.2">
      <c r="B136" s="23"/>
      <c r="C136" s="24"/>
      <c r="D136" s="24"/>
      <c r="E136" s="24"/>
      <c r="F136" s="24"/>
      <c r="G136" s="24"/>
      <c r="H136" s="24"/>
      <c r="I136" s="24"/>
      <c r="J136" s="24"/>
      <c r="K136" s="24"/>
      <c r="L136" s="24"/>
    </row>
    <row r="137" spans="2:12" x14ac:dyDescent="0.2">
      <c r="B137" s="23"/>
      <c r="C137" s="24"/>
      <c r="D137" s="24"/>
      <c r="E137" s="24"/>
      <c r="F137" s="24"/>
      <c r="G137" s="24"/>
      <c r="H137" s="24"/>
      <c r="I137" s="24"/>
      <c r="J137" s="24"/>
      <c r="K137" s="24"/>
      <c r="L137" s="24"/>
    </row>
    <row r="138" spans="2:12" x14ac:dyDescent="0.2">
      <c r="B138" s="1"/>
    </row>
    <row r="139" spans="2:12" x14ac:dyDescent="0.2">
      <c r="B139" s="58" t="s">
        <v>143</v>
      </c>
    </row>
    <row r="141" spans="2:12" x14ac:dyDescent="0.2">
      <c r="I141" s="65" t="s">
        <v>132</v>
      </c>
      <c r="J141" s="65"/>
    </row>
    <row r="142" spans="2:12" x14ac:dyDescent="0.2">
      <c r="B142" s="14" t="s">
        <v>33</v>
      </c>
      <c r="C142" s="3"/>
      <c r="D142" s="3"/>
      <c r="E142" s="3"/>
      <c r="F142" s="3"/>
      <c r="G142" s="3"/>
      <c r="H142" s="3"/>
      <c r="I142" s="40" t="s">
        <v>144</v>
      </c>
      <c r="J142" s="40" t="s">
        <v>145</v>
      </c>
    </row>
    <row r="143" spans="2:12" ht="68" x14ac:dyDescent="0.2">
      <c r="B143" s="1"/>
      <c r="C143" s="4" t="s">
        <v>24</v>
      </c>
      <c r="D143" s="4" t="s">
        <v>27</v>
      </c>
      <c r="E143" s="4" t="s">
        <v>21</v>
      </c>
      <c r="F143" s="4" t="s">
        <v>19</v>
      </c>
      <c r="G143" s="16" t="s">
        <v>38</v>
      </c>
      <c r="H143" s="16"/>
      <c r="I143" s="16" t="s">
        <v>39</v>
      </c>
      <c r="J143" s="16" t="s">
        <v>39</v>
      </c>
    </row>
    <row r="144" spans="2:12" x14ac:dyDescent="0.2">
      <c r="B144" s="1" t="s">
        <v>29</v>
      </c>
      <c r="C144" s="9">
        <v>0</v>
      </c>
      <c r="D144" s="9" t="s">
        <v>25</v>
      </c>
      <c r="E144" s="9">
        <v>0</v>
      </c>
      <c r="F144" s="9" t="s">
        <v>22</v>
      </c>
      <c r="G144" s="3">
        <v>0.16</v>
      </c>
      <c r="H144" s="3"/>
      <c r="I144" s="15">
        <v>1.59</v>
      </c>
      <c r="J144" s="13">
        <v>-1.35</v>
      </c>
      <c r="K144" s="51" t="s">
        <v>148</v>
      </c>
    </row>
    <row r="145" spans="2:11" x14ac:dyDescent="0.2">
      <c r="B145" s="1" t="s">
        <v>35</v>
      </c>
      <c r="C145" s="9">
        <v>0</v>
      </c>
      <c r="D145" s="9" t="s">
        <v>25</v>
      </c>
      <c r="E145" s="9">
        <v>-2</v>
      </c>
      <c r="F145" s="9" t="s">
        <v>22</v>
      </c>
      <c r="G145" s="3">
        <v>0.16</v>
      </c>
      <c r="H145" s="3"/>
      <c r="I145" s="3">
        <v>-10.23</v>
      </c>
      <c r="J145" s="2">
        <v>4.17</v>
      </c>
    </row>
    <row r="146" spans="2:11" x14ac:dyDescent="0.2">
      <c r="B146" s="1" t="s">
        <v>36</v>
      </c>
      <c r="C146" s="9">
        <v>0</v>
      </c>
      <c r="D146" s="9" t="s">
        <v>25</v>
      </c>
      <c r="E146" s="9">
        <v>-2</v>
      </c>
      <c r="F146" s="9" t="s">
        <v>20</v>
      </c>
      <c r="G146" s="2">
        <v>2.04</v>
      </c>
      <c r="I146" s="3">
        <v>-24.9</v>
      </c>
      <c r="J146" s="2">
        <v>-7.92</v>
      </c>
    </row>
    <row r="147" spans="2:11" x14ac:dyDescent="0.2">
      <c r="B147" s="1" t="s">
        <v>37</v>
      </c>
      <c r="C147" s="9">
        <v>0</v>
      </c>
      <c r="D147" s="9" t="s">
        <v>25</v>
      </c>
      <c r="E147" s="9">
        <v>-2</v>
      </c>
      <c r="F147" s="9" t="s">
        <v>23</v>
      </c>
      <c r="G147" s="2">
        <v>-1.75</v>
      </c>
      <c r="I147" s="15">
        <v>10.44</v>
      </c>
      <c r="J147" s="2">
        <v>11.52</v>
      </c>
      <c r="K147" s="51" t="s">
        <v>150</v>
      </c>
    </row>
    <row r="148" spans="2:11" x14ac:dyDescent="0.2">
      <c r="B148" s="1"/>
    </row>
    <row r="149" spans="2:11" ht="34" x14ac:dyDescent="0.2">
      <c r="B149" s="1" t="s">
        <v>30</v>
      </c>
      <c r="C149" s="9">
        <v>0</v>
      </c>
      <c r="D149" s="9" t="s">
        <v>25</v>
      </c>
      <c r="E149" s="9">
        <v>0</v>
      </c>
      <c r="F149" s="9">
        <v>-50</v>
      </c>
      <c r="I149" s="60" t="s">
        <v>147</v>
      </c>
      <c r="J149" s="60" t="s">
        <v>147</v>
      </c>
    </row>
    <row r="150" spans="2:11" x14ac:dyDescent="0.2">
      <c r="B150" s="1"/>
    </row>
    <row r="151" spans="2:11" ht="17" x14ac:dyDescent="0.2">
      <c r="B151" s="1" t="s">
        <v>146</v>
      </c>
      <c r="C151" s="11">
        <v>0</v>
      </c>
      <c r="D151" s="11" t="s">
        <v>26</v>
      </c>
      <c r="E151" s="11">
        <v>0</v>
      </c>
      <c r="F151" s="10" t="s">
        <v>22</v>
      </c>
      <c r="G151" s="2">
        <v>0.02</v>
      </c>
      <c r="I151" s="59">
        <v>1.33</v>
      </c>
      <c r="J151" s="59">
        <v>-3.21</v>
      </c>
      <c r="K151" s="51" t="s">
        <v>148</v>
      </c>
    </row>
    <row r="152" spans="2:11" ht="17" x14ac:dyDescent="0.2">
      <c r="B152" s="1" t="s">
        <v>18</v>
      </c>
      <c r="C152" s="7">
        <v>0</v>
      </c>
      <c r="D152" s="7" t="s">
        <v>26</v>
      </c>
      <c r="E152" s="7">
        <v>0</v>
      </c>
      <c r="F152" s="7" t="s">
        <v>20</v>
      </c>
      <c r="G152" s="2">
        <v>1.91</v>
      </c>
      <c r="I152" s="13">
        <v>-17.5</v>
      </c>
      <c r="J152" s="13">
        <v>-12.2</v>
      </c>
      <c r="K152" s="51" t="s">
        <v>148</v>
      </c>
    </row>
    <row r="153" spans="2:11" x14ac:dyDescent="0.2">
      <c r="B153" s="1" t="s">
        <v>28</v>
      </c>
      <c r="C153" s="2">
        <v>0</v>
      </c>
      <c r="D153" s="2" t="s">
        <v>26</v>
      </c>
      <c r="E153" s="2">
        <v>0</v>
      </c>
      <c r="F153" s="2" t="s">
        <v>23</v>
      </c>
      <c r="G153" s="2">
        <v>-1.87</v>
      </c>
      <c r="I153" s="13">
        <v>19.100000000000001</v>
      </c>
      <c r="J153" s="2">
        <v>5.0999999999999996</v>
      </c>
      <c r="K153" s="51" t="s">
        <v>148</v>
      </c>
    </row>
    <row r="154" spans="2:11" x14ac:dyDescent="0.2">
      <c r="B154" s="1" t="s">
        <v>40</v>
      </c>
      <c r="C154" s="9">
        <v>0</v>
      </c>
      <c r="D154" s="9" t="s">
        <v>26</v>
      </c>
      <c r="E154" s="9">
        <v>-2</v>
      </c>
      <c r="F154" s="9" t="s">
        <v>22</v>
      </c>
      <c r="G154" s="2">
        <v>0.02</v>
      </c>
      <c r="I154" s="3"/>
      <c r="J154" s="13">
        <v>-1.4</v>
      </c>
      <c r="K154" s="51" t="s">
        <v>149</v>
      </c>
    </row>
    <row r="156" spans="2:11" x14ac:dyDescent="0.2">
      <c r="I156" s="65" t="s">
        <v>132</v>
      </c>
      <c r="J156" s="65"/>
    </row>
    <row r="157" spans="2:11" x14ac:dyDescent="0.2">
      <c r="B157" s="14" t="s">
        <v>46</v>
      </c>
      <c r="I157" s="40" t="s">
        <v>144</v>
      </c>
      <c r="J157" s="40" t="s">
        <v>145</v>
      </c>
    </row>
    <row r="158" spans="2:11" ht="34" x14ac:dyDescent="0.2">
      <c r="G158" s="17" t="s">
        <v>53</v>
      </c>
      <c r="I158" s="16" t="s">
        <v>39</v>
      </c>
      <c r="J158" s="16" t="s">
        <v>39</v>
      </c>
    </row>
    <row r="159" spans="2:11" ht="17" x14ac:dyDescent="0.2">
      <c r="B159" s="1" t="s">
        <v>146</v>
      </c>
      <c r="C159" s="11">
        <v>0</v>
      </c>
      <c r="D159" s="11" t="s">
        <v>26</v>
      </c>
      <c r="E159" s="11">
        <v>0</v>
      </c>
      <c r="F159" s="10" t="s">
        <v>22</v>
      </c>
      <c r="G159" s="2">
        <v>0.02</v>
      </c>
      <c r="I159" s="59">
        <v>1.33</v>
      </c>
      <c r="J159" s="59">
        <v>-3.21</v>
      </c>
      <c r="K159" s="51" t="s">
        <v>148</v>
      </c>
    </row>
    <row r="160" spans="2:11" x14ac:dyDescent="0.2">
      <c r="B160" s="1" t="s">
        <v>40</v>
      </c>
      <c r="C160" s="9">
        <v>0</v>
      </c>
      <c r="D160" s="9" t="s">
        <v>26</v>
      </c>
      <c r="E160" s="9">
        <v>-2</v>
      </c>
      <c r="F160" s="9" t="s">
        <v>22</v>
      </c>
      <c r="G160" s="3">
        <v>0.33</v>
      </c>
      <c r="I160" s="3"/>
      <c r="J160" s="13">
        <v>-1.4</v>
      </c>
      <c r="K160" s="51" t="s">
        <v>149</v>
      </c>
    </row>
    <row r="161" spans="2:12" x14ac:dyDescent="0.2">
      <c r="B161" s="1" t="s">
        <v>41</v>
      </c>
      <c r="C161" s="8">
        <v>7.5</v>
      </c>
      <c r="D161" s="9" t="s">
        <v>26</v>
      </c>
      <c r="E161" s="9">
        <v>-2</v>
      </c>
      <c r="F161" s="9" t="s">
        <v>22</v>
      </c>
      <c r="G161" s="3">
        <v>8.74</v>
      </c>
      <c r="J161" s="15">
        <v>-2.6</v>
      </c>
    </row>
    <row r="162" spans="2:12" x14ac:dyDescent="0.2">
      <c r="B162" s="1" t="s">
        <v>42</v>
      </c>
      <c r="C162" s="9">
        <v>-15</v>
      </c>
      <c r="D162" s="9" t="s">
        <v>26</v>
      </c>
      <c r="E162" s="9">
        <v>-2</v>
      </c>
      <c r="F162" s="9" t="s">
        <v>22</v>
      </c>
      <c r="G162" s="3">
        <v>-16.38</v>
      </c>
      <c r="I162" s="61"/>
      <c r="J162" s="24"/>
    </row>
    <row r="163" spans="2:12" x14ac:dyDescent="0.2">
      <c r="B163" s="1" t="s">
        <v>43</v>
      </c>
      <c r="C163" s="8">
        <v>-7.5</v>
      </c>
      <c r="D163" s="9" t="s">
        <v>26</v>
      </c>
      <c r="E163" s="9">
        <v>-2</v>
      </c>
      <c r="F163" s="9" t="s">
        <v>22</v>
      </c>
      <c r="G163" s="3">
        <v>-8.1</v>
      </c>
      <c r="I163" s="3">
        <v>-11.71</v>
      </c>
      <c r="J163" s="2">
        <v>12.11</v>
      </c>
      <c r="L163" s="3"/>
    </row>
    <row r="164" spans="2:12" x14ac:dyDescent="0.2">
      <c r="B164" s="1" t="s">
        <v>44</v>
      </c>
      <c r="C164" s="9">
        <v>20</v>
      </c>
      <c r="D164" s="9" t="s">
        <v>26</v>
      </c>
      <c r="E164" s="9">
        <v>-2</v>
      </c>
      <c r="F164" s="9" t="s">
        <v>22</v>
      </c>
      <c r="G164" s="3">
        <v>21.66</v>
      </c>
      <c r="I164" s="15">
        <v>-21.01</v>
      </c>
      <c r="L164" s="3"/>
    </row>
    <row r="166" spans="2:12" x14ac:dyDescent="0.2">
      <c r="B166" s="1" t="s">
        <v>29</v>
      </c>
      <c r="C166" s="9">
        <v>0</v>
      </c>
      <c r="D166" s="9" t="s">
        <v>25</v>
      </c>
      <c r="E166" s="9">
        <v>0</v>
      </c>
      <c r="F166" s="9" t="s">
        <v>22</v>
      </c>
      <c r="I166" s="15">
        <v>1.59</v>
      </c>
      <c r="J166" s="13">
        <v>-1.35</v>
      </c>
      <c r="K166" s="51" t="s">
        <v>148</v>
      </c>
    </row>
    <row r="167" spans="2:12" x14ac:dyDescent="0.2">
      <c r="B167" s="1" t="s">
        <v>35</v>
      </c>
      <c r="C167" s="9">
        <v>0</v>
      </c>
      <c r="D167" s="9" t="s">
        <v>25</v>
      </c>
      <c r="E167" s="9">
        <v>-2</v>
      </c>
      <c r="F167" s="9" t="s">
        <v>22</v>
      </c>
      <c r="I167" s="3">
        <v>-10.23</v>
      </c>
      <c r="J167" s="2">
        <v>4.17</v>
      </c>
    </row>
  </sheetData>
  <mergeCells count="22">
    <mergeCell ref="N12:O12"/>
    <mergeCell ref="AA12:AB12"/>
    <mergeCell ref="AB15:AB19"/>
    <mergeCell ref="H132:I132"/>
    <mergeCell ref="C133:E133"/>
    <mergeCell ref="I141:J141"/>
    <mergeCell ref="I156:J156"/>
    <mergeCell ref="O15:O19"/>
    <mergeCell ref="C127:E127"/>
    <mergeCell ref="C128:E128"/>
    <mergeCell ref="C129:E129"/>
    <mergeCell ref="C130:E130"/>
    <mergeCell ref="C131:E131"/>
    <mergeCell ref="C132:E132"/>
    <mergeCell ref="J21:J22"/>
    <mergeCell ref="I71:J72"/>
    <mergeCell ref="I89:J90"/>
    <mergeCell ref="I102:J103"/>
    <mergeCell ref="I120:J121"/>
    <mergeCell ref="F125:G125"/>
    <mergeCell ref="H125:I125"/>
    <mergeCell ref="J125:K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E2</vt:lpstr>
      <vt:lpstr>Optics</vt:lpstr>
      <vt:lpstr>E3</vt:lpstr>
      <vt:lpstr>AgentResults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2026-02-03T18:32:02Z</dcterms:created>
  <dcterms:modified xsi:type="dcterms:W3CDTF">2026-08-08T02:48:08Z</dcterms:modified>
</cp:coreProperties>
</file>