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770" tabRatio="769" activeTab="6"/>
  </bookViews>
  <sheets>
    <sheet name="Datos generales" sheetId="1" r:id="rId1"/>
    <sheet name="Taza de crecimiento" sheetId="17" r:id="rId2"/>
    <sheet name="Poblacion" sheetId="9" r:id="rId3"/>
    <sheet name="Analisis varios" sheetId="20" r:id="rId4"/>
    <sheet name="Vivienda y poblacion" sheetId="14" r:id="rId5"/>
    <sheet name="Consumo" sheetId="15" r:id="rId6"/>
    <sheet name="Resultados Consumo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1" l="1"/>
  <c r="I6" i="2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J3" i="21"/>
  <c r="I4" i="21" s="1"/>
  <c r="G3" i="21"/>
  <c r="N16" i="1"/>
  <c r="G23" i="21" l="1"/>
  <c r="G11" i="21"/>
  <c r="G7" i="21"/>
  <c r="G22" i="21"/>
  <c r="G14" i="21"/>
  <c r="G10" i="21"/>
  <c r="G6" i="21"/>
  <c r="G13" i="21"/>
  <c r="G9" i="21"/>
  <c r="G5" i="21"/>
  <c r="G20" i="21"/>
  <c r="G16" i="21"/>
  <c r="G8" i="21"/>
  <c r="G4" i="21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8" i="17"/>
  <c r="C3" i="17"/>
  <c r="C4" i="17"/>
  <c r="C5" i="17"/>
  <c r="C2" i="17"/>
  <c r="I3" i="17"/>
  <c r="I2" i="17"/>
  <c r="L1" i="17"/>
  <c r="L2" i="17"/>
  <c r="I1" i="17"/>
  <c r="G21" i="21" l="1"/>
  <c r="G12" i="21"/>
  <c r="G19" i="21"/>
  <c r="G17" i="21"/>
  <c r="G18" i="21"/>
  <c r="G15" i="21"/>
  <c r="L3" i="17"/>
  <c r="E5" i="17"/>
  <c r="E4" i="17"/>
  <c r="E2" i="17"/>
  <c r="E1" i="17"/>
  <c r="F38" i="1" l="1"/>
  <c r="J19" i="1" l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28" i="1"/>
  <c r="K27" i="1"/>
  <c r="K26" i="1"/>
  <c r="H28" i="1"/>
  <c r="H27" i="1"/>
  <c r="H26" i="1"/>
  <c r="G32" i="1"/>
  <c r="G29" i="1"/>
  <c r="G33" i="1" s="1"/>
  <c r="J29" i="1"/>
  <c r="F29" i="1"/>
  <c r="E20" i="1" l="1"/>
  <c r="E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3" i="1" l="1"/>
  <c r="E4" i="1" l="1"/>
</calcChain>
</file>

<file path=xl/sharedStrings.xml><?xml version="1.0" encoding="utf-8"?>
<sst xmlns="http://schemas.openxmlformats.org/spreadsheetml/2006/main" count="89" uniqueCount="49">
  <si>
    <t>Año</t>
  </si>
  <si>
    <t>Oficiales</t>
  </si>
  <si>
    <t>Comerciales</t>
  </si>
  <si>
    <t>Población censo</t>
  </si>
  <si>
    <t>Población estimada</t>
  </si>
  <si>
    <t>total</t>
  </si>
  <si>
    <t>Consumo de energía eléctrica</t>
  </si>
  <si>
    <t>SUI</t>
  </si>
  <si>
    <t>DANE</t>
  </si>
  <si>
    <t>Estimado</t>
  </si>
  <si>
    <t>viviendas</t>
  </si>
  <si>
    <t>Viviendas</t>
  </si>
  <si>
    <t>PERS</t>
  </si>
  <si>
    <t>Datos Atipicos</t>
  </si>
  <si>
    <t>Usuarios/Consumidores</t>
  </si>
  <si>
    <t>% Viviendas con acceso</t>
  </si>
  <si>
    <t>Consumidores no usuarios*</t>
  </si>
  <si>
    <t>* Consumidores con planta propia que el SUI no registra</t>
  </si>
  <si>
    <t>Usuarios</t>
  </si>
  <si>
    <t>No usuarios</t>
  </si>
  <si>
    <t>Otros sectores</t>
  </si>
  <si>
    <t>Comercial</t>
  </si>
  <si>
    <t>Residencial</t>
  </si>
  <si>
    <t>Sin Electricidad</t>
  </si>
  <si>
    <t>Planta propia</t>
  </si>
  <si>
    <t>Red eléctrica</t>
  </si>
  <si>
    <t>Población</t>
  </si>
  <si>
    <t>Consumo</t>
  </si>
  <si>
    <t>r</t>
  </si>
  <si>
    <t>k</t>
  </si>
  <si>
    <t>A</t>
  </si>
  <si>
    <t>n</t>
  </si>
  <si>
    <t>r1</t>
  </si>
  <si>
    <t>n1</t>
  </si>
  <si>
    <t>n2</t>
  </si>
  <si>
    <t>n promedio</t>
  </si>
  <si>
    <t>pe</t>
  </si>
  <si>
    <t>Pr(&gt;F)</t>
  </si>
  <si>
    <t>Lineal</t>
  </si>
  <si>
    <t>Exponencial</t>
  </si>
  <si>
    <t>Parabólico</t>
  </si>
  <si>
    <t>Logistico</t>
  </si>
  <si>
    <t>Modelo</t>
  </si>
  <si>
    <t>Logístico</t>
  </si>
  <si>
    <t>PRESS</t>
  </si>
  <si>
    <t/>
  </si>
  <si>
    <t>Transcicional</t>
  </si>
  <si>
    <t>Optimista</t>
  </si>
  <si>
    <t>Pesimista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</si>
</sst>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2" fontId="0" fillId="0" borderId="0" xfId="0" applyNumberFormat="1"/>
    <xf numFmtId="0" fontId="0" fillId="4" borderId="0" xfId="0" applyFill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3" borderId="0" xfId="0" applyFill="1" applyBorder="1"/>
    <xf numFmtId="0" fontId="1" fillId="0" borderId="4" xfId="0" applyFont="1" applyFill="1" applyBorder="1"/>
    <xf numFmtId="0" fontId="1" fillId="3" borderId="0" xfId="0" applyFont="1" applyFill="1" applyBorder="1"/>
    <xf numFmtId="0" fontId="0" fillId="0" borderId="6" xfId="0" applyBorder="1"/>
    <xf numFmtId="2" fontId="0" fillId="3" borderId="10" xfId="0" applyNumberFormat="1" applyFill="1" applyBorder="1"/>
    <xf numFmtId="2" fontId="1" fillId="5" borderId="10" xfId="0" applyNumberFormat="1" applyFont="1" applyFill="1" applyBorder="1"/>
    <xf numFmtId="0" fontId="0" fillId="0" borderId="4" xfId="0" applyBorder="1"/>
    <xf numFmtId="0" fontId="0" fillId="0" borderId="0" xfId="0" applyBorder="1"/>
    <xf numFmtId="0" fontId="1" fillId="0" borderId="4" xfId="0" applyFont="1" applyBorder="1"/>
    <xf numFmtId="0" fontId="1" fillId="0" borderId="0" xfId="0" applyFont="1" applyBorder="1"/>
    <xf numFmtId="0" fontId="0" fillId="4" borderId="0" xfId="0" applyFill="1" applyBorder="1"/>
    <xf numFmtId="0" fontId="0" fillId="4" borderId="5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6" xfId="0" applyFill="1" applyBorder="1"/>
    <xf numFmtId="2" fontId="0" fillId="6" borderId="11" xfId="0" applyNumberFormat="1" applyFill="1" applyBorder="1"/>
    <xf numFmtId="0" fontId="0" fillId="6" borderId="0" xfId="0" applyFill="1"/>
    <xf numFmtId="0" fontId="2" fillId="5" borderId="0" xfId="0" applyFont="1" applyFill="1"/>
    <xf numFmtId="0" fontId="0" fillId="2" borderId="4" xfId="0" applyFill="1" applyBorder="1"/>
    <xf numFmtId="164" fontId="0" fillId="0" borderId="0" xfId="0" applyNumberFormat="1" applyFill="1" applyBorder="1"/>
    <xf numFmtId="0" fontId="0" fillId="7" borderId="0" xfId="0" applyFill="1"/>
    <xf numFmtId="0" fontId="0" fillId="0" borderId="0" xfId="0" applyFill="1"/>
    <xf numFmtId="164" fontId="0" fillId="5" borderId="0" xfId="0" applyNumberFormat="1" applyFill="1" applyBorder="1"/>
    <xf numFmtId="0" fontId="0" fillId="5" borderId="7" xfId="0" applyFill="1" applyBorder="1"/>
    <xf numFmtId="0" fontId="0" fillId="0" borderId="0" xfId="0"/>
    <xf numFmtId="0" fontId="0" fillId="0" borderId="10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11" fontId="4" fillId="0" borderId="14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/>
    </xf>
    <xf numFmtId="0" fontId="4" fillId="7" borderId="13" xfId="0" applyFont="1" applyFill="1" applyBorder="1" applyAlignment="1">
      <alignment horizontal="right" vertical="center"/>
    </xf>
    <xf numFmtId="0" fontId="4" fillId="3" borderId="13" xfId="0" applyFont="1" applyFill="1" applyBorder="1" applyAlignment="1">
      <alignment horizontal="right" vertical="center"/>
    </xf>
    <xf numFmtId="11" fontId="4" fillId="3" borderId="14" xfId="0" applyNumberFormat="1" applyFont="1" applyFill="1" applyBorder="1" applyAlignment="1">
      <alignment horizontal="right" vertical="center"/>
    </xf>
    <xf numFmtId="11" fontId="4" fillId="7" borderId="14" xfId="0" applyNumberFormat="1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0" fillId="0" borderId="0" xfId="0"/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'Vivienda y poblacion'!$B$1</c:f>
              <c:strCache>
                <c:ptCount val="1"/>
                <c:pt idx="0">
                  <c:v>Viviendas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59076990376204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'Vivienda y poblacion'!$A$2:$A$4</c:f>
              <c:numCache>
                <c:formatCode>General</c:formatCode>
                <c:ptCount val="3"/>
                <c:pt idx="0">
                  <c:v>13770</c:v>
                </c:pt>
                <c:pt idx="1">
                  <c:v>36336</c:v>
                </c:pt>
                <c:pt idx="2">
                  <c:v>44592</c:v>
                </c:pt>
              </c:numCache>
            </c:numRef>
          </c:xVal>
          <c:yVal>
            <c:numRef>
              <c:f>'Vivienda y poblacion'!$B$2:$B$4</c:f>
              <c:numCache>
                <c:formatCode>General</c:formatCode>
                <c:ptCount val="3"/>
                <c:pt idx="0">
                  <c:v>2284</c:v>
                </c:pt>
                <c:pt idx="1">
                  <c:v>7087</c:v>
                </c:pt>
                <c:pt idx="2">
                  <c:v>8959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8-4B56-A355-8B4244F56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343343"/>
        <c:axId val="1167330863"/>
      </c:scatterChart>
      <c:valAx>
        <c:axId val="116734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7330863"/>
        <c:crosses val="autoZero"/>
        <c:crossBetween val="midCat"/>
      </c:valAx>
      <c:valAx>
        <c:axId val="11673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734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6</xdr:row>
      <xdr:rowOff>85725</xdr:rowOff>
    </xdr:from>
    <xdr:to>
      <xdr:col>3</xdr:col>
      <xdr:colOff>1323975</xdr:colOff>
      <xdr:row>8</xdr:row>
      <xdr:rowOff>76200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228725"/>
          <a:ext cx="7334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123825</xdr:colOff>
      <xdr:row>3</xdr:row>
      <xdr:rowOff>180975</xdr:rowOff>
    </xdr:from>
    <xdr:to>
      <xdr:col>9</xdr:col>
      <xdr:colOff>361950</xdr:colOff>
      <xdr:row>6</xdr:row>
      <xdr:rowOff>19050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52475"/>
          <a:ext cx="17621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428625</xdr:colOff>
      <xdr:row>9</xdr:row>
      <xdr:rowOff>28575</xdr:rowOff>
    </xdr:from>
    <xdr:to>
      <xdr:col>9</xdr:col>
      <xdr:colOff>257175</xdr:colOff>
      <xdr:row>10</xdr:row>
      <xdr:rowOff>19050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1743075"/>
          <a:ext cx="1352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171450</xdr:colOff>
      <xdr:row>11</xdr:row>
      <xdr:rowOff>38100</xdr:rowOff>
    </xdr:from>
    <xdr:ext cx="1645835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6438900" y="2133600"/>
              <a:ext cx="164583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s-CO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𝐿𝑛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6438900" y="2133600"/>
              <a:ext cx="164583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𝑟=−1/𝑛∗𝐿𝑛((𝑃_0 (𝑘−𝑃_1))/(𝑃_1 (𝑘−𝑃_0)))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200025</xdr:colOff>
      <xdr:row>6</xdr:row>
      <xdr:rowOff>104775</xdr:rowOff>
    </xdr:from>
    <xdr:ext cx="2115002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6467475" y="1247775"/>
              <a:ext cx="2115002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(0)</m:t>
                        </m:r>
                      </m:num>
                      <m:den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(0)</m:t>
                        </m:r>
                      </m:den>
                    </m:f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6467475" y="1247775"/>
              <a:ext cx="2115002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𝐴=(𝑘−𝑃(𝑡))/(𝑃(𝑡))=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(𝑘−𝑃(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))/(𝑃(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(𝑘−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𝑃_0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)/𝑃_0 </a:t>
              </a:r>
              <a:endParaRPr lang="es-CO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85724</xdr:rowOff>
    </xdr:from>
    <xdr:to>
      <xdr:col>11</xdr:col>
      <xdr:colOff>19050</xdr:colOff>
      <xdr:row>15</xdr:row>
      <xdr:rowOff>57149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39"/>
  <sheetViews>
    <sheetView workbookViewId="0">
      <selection activeCell="N17" sqref="N17"/>
    </sheetView>
  </sheetViews>
  <sheetFormatPr baseColWidth="10" defaultColWidth="9.140625" defaultRowHeight="15" x14ac:dyDescent="0.25"/>
  <cols>
    <col min="1" max="1" width="7.7109375" customWidth="1"/>
    <col min="2" max="2" width="11.7109375" customWidth="1"/>
    <col min="3" max="3" width="10" customWidth="1"/>
    <col min="4" max="4" width="10.7109375" customWidth="1"/>
    <col min="5" max="5" width="9.7109375" customWidth="1"/>
    <col min="6" max="6" width="13.140625" customWidth="1"/>
    <col min="7" max="7" width="14.85546875" customWidth="1"/>
    <col min="8" max="10" width="13.85546875" customWidth="1"/>
    <col min="11" max="11" width="16.5703125" customWidth="1"/>
    <col min="12" max="12" width="5.28515625" customWidth="1"/>
    <col min="13" max="13" width="6.42578125" customWidth="1"/>
    <col min="14" max="14" width="14.42578125" customWidth="1"/>
    <col min="16" max="16" width="13" bestFit="1" customWidth="1"/>
    <col min="17" max="17" width="5.85546875" customWidth="1"/>
  </cols>
  <sheetData>
    <row r="1" spans="1:15" ht="15" customHeight="1" x14ac:dyDescent="0.25">
      <c r="A1" s="81" t="s">
        <v>0</v>
      </c>
      <c r="B1" s="83" t="s">
        <v>3</v>
      </c>
      <c r="C1" s="83" t="s">
        <v>4</v>
      </c>
      <c r="D1" s="87" t="s">
        <v>11</v>
      </c>
      <c r="E1" s="81" t="s">
        <v>14</v>
      </c>
      <c r="F1" s="83"/>
      <c r="G1" s="83"/>
      <c r="H1" s="83"/>
      <c r="I1" s="89" t="s">
        <v>16</v>
      </c>
      <c r="J1" s="87" t="s">
        <v>15</v>
      </c>
      <c r="K1" s="85" t="s">
        <v>6</v>
      </c>
      <c r="L1" s="1"/>
      <c r="M1" s="3"/>
      <c r="N1" s="1" t="s">
        <v>7</v>
      </c>
      <c r="O1" s="1"/>
    </row>
    <row r="2" spans="1:15" x14ac:dyDescent="0.25">
      <c r="A2" s="82"/>
      <c r="B2" s="84"/>
      <c r="C2" s="84"/>
      <c r="D2" s="88"/>
      <c r="E2" s="8" t="s">
        <v>5</v>
      </c>
      <c r="F2" s="9" t="s">
        <v>10</v>
      </c>
      <c r="G2" s="9" t="s">
        <v>1</v>
      </c>
      <c r="H2" s="9" t="s">
        <v>2</v>
      </c>
      <c r="I2" s="89"/>
      <c r="J2" s="88"/>
      <c r="K2" s="86"/>
      <c r="L2" s="1"/>
      <c r="M2" s="2"/>
      <c r="N2" s="1" t="s">
        <v>8</v>
      </c>
      <c r="O2" s="1"/>
    </row>
    <row r="3" spans="1:15" x14ac:dyDescent="0.25">
      <c r="A3" s="22">
        <v>1985</v>
      </c>
      <c r="B3" s="11">
        <v>13770</v>
      </c>
      <c r="C3" s="11">
        <v>13770</v>
      </c>
      <c r="D3" s="12">
        <v>2284</v>
      </c>
      <c r="E3" s="10">
        <f>F3+G3+H3</f>
        <v>934</v>
      </c>
      <c r="F3" s="11">
        <v>934</v>
      </c>
      <c r="G3" s="11">
        <v>0</v>
      </c>
      <c r="H3" s="11">
        <v>0</v>
      </c>
      <c r="J3" s="37">
        <f>IF(D3="","",F3/D3)</f>
        <v>0.40893169877408059</v>
      </c>
      <c r="K3" s="43"/>
      <c r="M3" s="5"/>
      <c r="N3" s="7" t="s">
        <v>9</v>
      </c>
    </row>
    <row r="4" spans="1:15" x14ac:dyDescent="0.25">
      <c r="A4" s="22">
        <v>1993</v>
      </c>
      <c r="B4" s="11">
        <v>36336</v>
      </c>
      <c r="C4" s="11">
        <v>36336</v>
      </c>
      <c r="D4" s="15">
        <v>7087</v>
      </c>
      <c r="E4" s="13">
        <f>F4+G4+H4</f>
        <v>1196</v>
      </c>
      <c r="F4" s="14">
        <v>1196</v>
      </c>
      <c r="G4" s="14">
        <v>0</v>
      </c>
      <c r="H4" s="14">
        <v>0</v>
      </c>
      <c r="J4" s="40">
        <f t="shared" ref="J4:J19" si="0">IF(D4="","",F4/D4)</f>
        <v>0.16875970086073092</v>
      </c>
      <c r="K4" s="43"/>
      <c r="M4" s="34"/>
      <c r="N4" s="7" t="s">
        <v>12</v>
      </c>
    </row>
    <row r="5" spans="1:15" x14ac:dyDescent="0.25">
      <c r="A5" s="22">
        <v>2003</v>
      </c>
      <c r="B5" s="23"/>
      <c r="C5" s="26"/>
      <c r="D5" s="27"/>
      <c r="E5" s="10">
        <f t="shared" ref="E5:E18" si="1">F5+G5+H5</f>
        <v>4971</v>
      </c>
      <c r="F5" s="16">
        <v>4053</v>
      </c>
      <c r="G5" s="16">
        <v>90</v>
      </c>
      <c r="H5" s="16">
        <v>828</v>
      </c>
      <c r="J5" s="37" t="str">
        <f t="shared" si="0"/>
        <v/>
      </c>
      <c r="K5" s="20">
        <v>824597.84750000003</v>
      </c>
      <c r="M5" s="35"/>
      <c r="N5" s="7" t="s">
        <v>13</v>
      </c>
    </row>
    <row r="6" spans="1:15" x14ac:dyDescent="0.25">
      <c r="A6" s="22">
        <v>2004</v>
      </c>
      <c r="B6" s="23"/>
      <c r="C6" s="26"/>
      <c r="D6" s="27"/>
      <c r="E6" s="10">
        <f t="shared" si="1"/>
        <v>5140</v>
      </c>
      <c r="F6" s="16">
        <v>4421</v>
      </c>
      <c r="G6" s="16">
        <v>42</v>
      </c>
      <c r="H6" s="16">
        <v>677</v>
      </c>
      <c r="J6" s="37" t="str">
        <f t="shared" si="0"/>
        <v/>
      </c>
      <c r="K6" s="20">
        <v>632950.87666666659</v>
      </c>
    </row>
    <row r="7" spans="1:15" x14ac:dyDescent="0.25">
      <c r="A7" s="22">
        <v>2005</v>
      </c>
      <c r="B7" s="11">
        <v>55872</v>
      </c>
      <c r="C7" s="11">
        <v>44592</v>
      </c>
      <c r="D7" s="11">
        <v>8959</v>
      </c>
      <c r="E7" s="36">
        <f t="shared" si="1"/>
        <v>5547</v>
      </c>
      <c r="F7" s="11">
        <v>4730</v>
      </c>
      <c r="G7" s="16">
        <v>96</v>
      </c>
      <c r="H7" s="16">
        <v>721</v>
      </c>
      <c r="J7" s="37">
        <f t="shared" si="0"/>
        <v>0.52796070990065858</v>
      </c>
      <c r="K7" s="20">
        <v>874600.00525000005</v>
      </c>
    </row>
    <row r="8" spans="1:15" x14ac:dyDescent="0.25">
      <c r="A8" s="22">
        <v>2006</v>
      </c>
      <c r="B8" s="23"/>
      <c r="C8" s="26"/>
      <c r="D8" s="27"/>
      <c r="E8" s="10">
        <f t="shared" si="1"/>
        <v>5079</v>
      </c>
      <c r="F8" s="16">
        <v>4291</v>
      </c>
      <c r="G8" s="16">
        <v>114</v>
      </c>
      <c r="H8" s="16">
        <v>674</v>
      </c>
      <c r="J8" s="37" t="str">
        <f t="shared" si="0"/>
        <v/>
      </c>
      <c r="K8" s="20">
        <v>936406.65</v>
      </c>
    </row>
    <row r="9" spans="1:15" x14ac:dyDescent="0.25">
      <c r="A9" s="22">
        <v>2007</v>
      </c>
      <c r="B9" s="23"/>
      <c r="C9" s="26"/>
      <c r="D9" s="27"/>
      <c r="E9" s="10">
        <f t="shared" si="1"/>
        <v>5109</v>
      </c>
      <c r="F9" s="16">
        <v>4385</v>
      </c>
      <c r="G9" s="16">
        <v>112</v>
      </c>
      <c r="H9" s="16">
        <v>612</v>
      </c>
      <c r="J9" s="37" t="str">
        <f t="shared" si="0"/>
        <v/>
      </c>
      <c r="K9" s="20">
        <v>985738.06666666653</v>
      </c>
    </row>
    <row r="10" spans="1:15" x14ac:dyDescent="0.25">
      <c r="A10" s="22">
        <v>2008</v>
      </c>
      <c r="B10" s="23"/>
      <c r="C10" s="26"/>
      <c r="D10" s="27"/>
      <c r="E10" s="10">
        <f t="shared" si="1"/>
        <v>5676</v>
      </c>
      <c r="F10" s="16">
        <v>4856</v>
      </c>
      <c r="G10" s="16">
        <v>139</v>
      </c>
      <c r="H10" s="16">
        <v>681</v>
      </c>
      <c r="J10" s="37" t="str">
        <f t="shared" si="0"/>
        <v/>
      </c>
      <c r="K10" s="20">
        <v>1018047.4449999998</v>
      </c>
    </row>
    <row r="11" spans="1:15" x14ac:dyDescent="0.25">
      <c r="A11" s="22">
        <v>2009</v>
      </c>
      <c r="B11" s="23"/>
      <c r="C11" s="26"/>
      <c r="D11" s="27"/>
      <c r="E11" s="10">
        <f t="shared" si="1"/>
        <v>5665</v>
      </c>
      <c r="F11" s="16">
        <v>4865</v>
      </c>
      <c r="G11" s="16">
        <v>152</v>
      </c>
      <c r="H11" s="16">
        <v>648</v>
      </c>
      <c r="J11" s="37" t="str">
        <f t="shared" si="0"/>
        <v/>
      </c>
      <c r="K11" s="20">
        <v>1071410.0833333333</v>
      </c>
    </row>
    <row r="12" spans="1:15" x14ac:dyDescent="0.25">
      <c r="A12" s="22">
        <v>2010</v>
      </c>
      <c r="B12" s="23"/>
      <c r="C12" s="26"/>
      <c r="D12" s="27"/>
      <c r="E12" s="10">
        <f t="shared" si="1"/>
        <v>5523</v>
      </c>
      <c r="F12" s="16">
        <v>4773</v>
      </c>
      <c r="G12" s="16">
        <v>144</v>
      </c>
      <c r="H12" s="16">
        <v>606</v>
      </c>
      <c r="J12" s="37" t="str">
        <f t="shared" si="0"/>
        <v/>
      </c>
      <c r="K12" s="20">
        <v>1083677.25</v>
      </c>
      <c r="N12" t="s">
        <v>45</v>
      </c>
    </row>
    <row r="13" spans="1:15" x14ac:dyDescent="0.25">
      <c r="A13" s="22">
        <v>2011</v>
      </c>
      <c r="B13" s="23"/>
      <c r="C13" s="26"/>
      <c r="D13" s="27"/>
      <c r="E13" s="10">
        <f t="shared" si="1"/>
        <v>6251</v>
      </c>
      <c r="F13" s="16">
        <v>5404</v>
      </c>
      <c r="G13" s="16">
        <v>149</v>
      </c>
      <c r="H13" s="16">
        <v>698</v>
      </c>
      <c r="J13" s="37" t="str">
        <f t="shared" si="0"/>
        <v/>
      </c>
      <c r="K13" s="20">
        <v>1246892.3333333333</v>
      </c>
      <c r="N13">
        <v>0.40893169877408059</v>
      </c>
    </row>
    <row r="14" spans="1:15" x14ac:dyDescent="0.25">
      <c r="A14" s="22">
        <v>2012</v>
      </c>
      <c r="B14" s="23"/>
      <c r="C14" s="26"/>
      <c r="D14" s="27"/>
      <c r="E14" s="10">
        <f t="shared" si="1"/>
        <v>6127</v>
      </c>
      <c r="F14" s="16">
        <v>5316</v>
      </c>
      <c r="G14" s="16">
        <v>138</v>
      </c>
      <c r="H14" s="16">
        <v>673</v>
      </c>
      <c r="J14" s="37" t="str">
        <f t="shared" si="0"/>
        <v/>
      </c>
      <c r="K14" s="20">
        <v>1323990.5425000002</v>
      </c>
      <c r="N14">
        <v>0.52796070990065858</v>
      </c>
    </row>
    <row r="15" spans="1:15" x14ac:dyDescent="0.25">
      <c r="A15" s="22">
        <v>2013</v>
      </c>
      <c r="B15" s="23"/>
      <c r="C15" s="26"/>
      <c r="D15" s="27"/>
      <c r="E15" s="10">
        <f t="shared" si="1"/>
        <v>6902</v>
      </c>
      <c r="F15" s="16">
        <v>6068</v>
      </c>
      <c r="G15" s="16">
        <v>145</v>
      </c>
      <c r="H15" s="16">
        <v>689</v>
      </c>
      <c r="J15" s="37" t="str">
        <f t="shared" si="0"/>
        <v/>
      </c>
      <c r="K15" s="20">
        <v>1447545.6083333334</v>
      </c>
      <c r="N15">
        <v>0.435</v>
      </c>
    </row>
    <row r="16" spans="1:15" x14ac:dyDescent="0.25">
      <c r="A16" s="22">
        <v>2014</v>
      </c>
      <c r="B16" s="23"/>
      <c r="C16" s="26"/>
      <c r="D16" s="27"/>
      <c r="E16" s="10">
        <f t="shared" si="1"/>
        <v>7388</v>
      </c>
      <c r="F16" s="16">
        <v>6442</v>
      </c>
      <c r="G16" s="16">
        <v>165</v>
      </c>
      <c r="H16" s="16">
        <v>781</v>
      </c>
      <c r="J16" s="37" t="str">
        <f t="shared" si="0"/>
        <v/>
      </c>
      <c r="K16" s="20">
        <v>1724770.7283333335</v>
      </c>
      <c r="N16">
        <f>AVERAGE(N13:N15)</f>
        <v>0.45729746955824641</v>
      </c>
    </row>
    <row r="17" spans="1:16" x14ac:dyDescent="0.25">
      <c r="A17" s="22">
        <v>2015</v>
      </c>
      <c r="B17" s="23"/>
      <c r="C17" s="26"/>
      <c r="D17" s="27"/>
      <c r="E17" s="10">
        <f t="shared" si="1"/>
        <v>8051</v>
      </c>
      <c r="F17" s="16">
        <v>7034</v>
      </c>
      <c r="G17" s="16">
        <v>192</v>
      </c>
      <c r="H17" s="16">
        <v>825</v>
      </c>
      <c r="J17" s="37" t="str">
        <f t="shared" si="0"/>
        <v/>
      </c>
      <c r="K17" s="20">
        <v>1905781.4166666667</v>
      </c>
      <c r="N17">
        <v>0.45700000000000002</v>
      </c>
    </row>
    <row r="18" spans="1:16" x14ac:dyDescent="0.25">
      <c r="A18" s="22">
        <v>2016</v>
      </c>
      <c r="B18" s="23"/>
      <c r="C18" s="26"/>
      <c r="D18" s="27"/>
      <c r="E18" s="10">
        <f t="shared" si="1"/>
        <v>8433</v>
      </c>
      <c r="F18" s="16">
        <v>7399</v>
      </c>
      <c r="G18" s="16">
        <v>204</v>
      </c>
      <c r="H18" s="16">
        <v>830</v>
      </c>
      <c r="J18" s="37" t="str">
        <f t="shared" si="0"/>
        <v/>
      </c>
      <c r="K18" s="20">
        <v>1972123.791666667</v>
      </c>
      <c r="N18" t="s">
        <v>45</v>
      </c>
    </row>
    <row r="19" spans="1:16" x14ac:dyDescent="0.25">
      <c r="A19" s="24">
        <v>2017</v>
      </c>
      <c r="B19" s="25"/>
      <c r="C19" s="28"/>
      <c r="D19" s="29"/>
      <c r="E19" s="17">
        <f>F19+G19+H19</f>
        <v>8676</v>
      </c>
      <c r="F19" s="18">
        <v>7653</v>
      </c>
      <c r="G19" s="18">
        <v>197</v>
      </c>
      <c r="H19" s="18">
        <v>826</v>
      </c>
      <c r="J19" s="37" t="str">
        <f t="shared" si="0"/>
        <v/>
      </c>
      <c r="K19" s="21">
        <v>1310878.7674999998</v>
      </c>
      <c r="N19" t="s">
        <v>45</v>
      </c>
    </row>
    <row r="20" spans="1:16" x14ac:dyDescent="0.25">
      <c r="A20" s="19">
        <v>2018</v>
      </c>
      <c r="B20" s="25">
        <v>76642</v>
      </c>
      <c r="C20" s="30"/>
      <c r="D20" s="31">
        <v>11356</v>
      </c>
      <c r="E20" s="32">
        <f>F20+G20+H20</f>
        <v>8985</v>
      </c>
      <c r="F20" s="30">
        <v>7893</v>
      </c>
      <c r="G20" s="41">
        <v>85</v>
      </c>
      <c r="H20" s="30">
        <v>1007</v>
      </c>
      <c r="I20">
        <v>1756</v>
      </c>
      <c r="J20" s="37">
        <v>0.435</v>
      </c>
      <c r="K20" s="33">
        <v>2648791.5834547295</v>
      </c>
      <c r="N20" t="s">
        <v>45</v>
      </c>
    </row>
    <row r="21" spans="1:16" x14ac:dyDescent="0.25">
      <c r="N21" t="s">
        <v>45</v>
      </c>
    </row>
    <row r="22" spans="1:16" x14ac:dyDescent="0.25">
      <c r="A22" t="s">
        <v>17</v>
      </c>
      <c r="N22" t="s">
        <v>45</v>
      </c>
    </row>
    <row r="23" spans="1:16" x14ac:dyDescent="0.25">
      <c r="L23" s="4"/>
      <c r="N23" t="s">
        <v>45</v>
      </c>
    </row>
    <row r="24" spans="1:16" x14ac:dyDescent="0.25">
      <c r="L24" s="4"/>
      <c r="N24" t="s">
        <v>45</v>
      </c>
    </row>
    <row r="25" spans="1:16" x14ac:dyDescent="0.25">
      <c r="F25" t="s">
        <v>23</v>
      </c>
      <c r="G25" t="s">
        <v>24</v>
      </c>
      <c r="J25" t="s">
        <v>25</v>
      </c>
      <c r="L25" s="4"/>
      <c r="N25" t="s">
        <v>45</v>
      </c>
    </row>
    <row r="26" spans="1:16" x14ac:dyDescent="0.25">
      <c r="B26" s="80" t="s">
        <v>11</v>
      </c>
      <c r="D26" s="78" t="s">
        <v>20</v>
      </c>
      <c r="E26" s="78"/>
      <c r="F26">
        <v>47</v>
      </c>
      <c r="G26">
        <v>58</v>
      </c>
      <c r="H26">
        <f t="shared" ref="H26:H28" si="2">SUM(F26:G26)</f>
        <v>105</v>
      </c>
      <c r="J26">
        <v>24</v>
      </c>
      <c r="K26">
        <f>SUM(J26:J26)</f>
        <v>24</v>
      </c>
      <c r="L26" s="4"/>
      <c r="N26" t="s">
        <v>45</v>
      </c>
    </row>
    <row r="27" spans="1:16" x14ac:dyDescent="0.25">
      <c r="B27" s="80"/>
      <c r="D27" s="78" t="s">
        <v>21</v>
      </c>
      <c r="E27" s="78"/>
      <c r="F27">
        <v>62</v>
      </c>
      <c r="G27">
        <v>94</v>
      </c>
      <c r="H27">
        <f t="shared" si="2"/>
        <v>156</v>
      </c>
      <c r="J27">
        <v>446</v>
      </c>
      <c r="K27">
        <f>SUM(J27:J27)</f>
        <v>446</v>
      </c>
    </row>
    <row r="28" spans="1:16" x14ac:dyDescent="0.25">
      <c r="B28" s="80"/>
      <c r="D28" s="78" t="s">
        <v>22</v>
      </c>
      <c r="E28" s="78"/>
      <c r="F28">
        <v>1707</v>
      </c>
      <c r="G28">
        <v>1756</v>
      </c>
      <c r="H28">
        <f t="shared" si="2"/>
        <v>3463</v>
      </c>
      <c r="J28">
        <v>2221</v>
      </c>
      <c r="K28">
        <f>SUM(J28:J28)</f>
        <v>2221</v>
      </c>
      <c r="N28" s="4"/>
      <c r="P28" s="6"/>
    </row>
    <row r="29" spans="1:16" x14ac:dyDescent="0.25">
      <c r="F29" s="38">
        <f t="shared" ref="F29" si="3">SUM(F26:F28)</f>
        <v>1816</v>
      </c>
      <c r="G29" s="38">
        <f>SUM(G26:G28)</f>
        <v>1908</v>
      </c>
      <c r="J29" s="38">
        <f>SUM(J26:J28)</f>
        <v>2691</v>
      </c>
    </row>
    <row r="32" spans="1:16" x14ac:dyDescent="0.25">
      <c r="F32" t="s">
        <v>18</v>
      </c>
      <c r="G32" t="e">
        <f>J29+#REF!</f>
        <v>#REF!</v>
      </c>
    </row>
    <row r="33" spans="2:8" x14ac:dyDescent="0.25">
      <c r="F33" t="s">
        <v>19</v>
      </c>
      <c r="G33">
        <f>F29+G29</f>
        <v>3724</v>
      </c>
    </row>
    <row r="35" spans="2:8" x14ac:dyDescent="0.25">
      <c r="B35" s="79" t="s">
        <v>6</v>
      </c>
      <c r="D35" s="78" t="s">
        <v>20</v>
      </c>
      <c r="E35" s="78"/>
      <c r="F35">
        <v>31940129.354999758</v>
      </c>
    </row>
    <row r="36" spans="2:8" x14ac:dyDescent="0.25">
      <c r="B36" s="79"/>
      <c r="D36" s="78" t="s">
        <v>21</v>
      </c>
      <c r="E36" s="78"/>
      <c r="F36">
        <v>665474.29183602333</v>
      </c>
      <c r="H36" s="39"/>
    </row>
    <row r="37" spans="2:8" x14ac:dyDescent="0.25">
      <c r="B37" s="79"/>
      <c r="D37" s="78" t="s">
        <v>22</v>
      </c>
      <c r="E37" s="78"/>
      <c r="F37">
        <v>1540525.5968849999</v>
      </c>
      <c r="H37" s="39"/>
    </row>
    <row r="38" spans="2:8" x14ac:dyDescent="0.25">
      <c r="F38" s="38">
        <f>SUM(F35:F37)</f>
        <v>34146129.243720785</v>
      </c>
      <c r="H38" s="39"/>
    </row>
    <row r="39" spans="2:8" x14ac:dyDescent="0.25">
      <c r="H39" s="39"/>
    </row>
  </sheetData>
  <mergeCells count="16">
    <mergeCell ref="A1:A2"/>
    <mergeCell ref="C1:C2"/>
    <mergeCell ref="B1:B2"/>
    <mergeCell ref="K1:K2"/>
    <mergeCell ref="J1:J2"/>
    <mergeCell ref="E1:H1"/>
    <mergeCell ref="D1:D2"/>
    <mergeCell ref="I1:I2"/>
    <mergeCell ref="D35:E35"/>
    <mergeCell ref="D36:E36"/>
    <mergeCell ref="D37:E37"/>
    <mergeCell ref="B35:B37"/>
    <mergeCell ref="B26:B28"/>
    <mergeCell ref="D26:E26"/>
    <mergeCell ref="D27:E27"/>
    <mergeCell ref="D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A8" sqref="A8:C8"/>
    </sheetView>
  </sheetViews>
  <sheetFormatPr baseColWidth="10" defaultRowHeight="15" x14ac:dyDescent="0.25"/>
  <cols>
    <col min="3" max="3" width="11.85546875" bestFit="1" customWidth="1"/>
    <col min="4" max="4" width="24.85546875" bestFit="1" customWidth="1"/>
    <col min="5" max="5" width="12" bestFit="1" customWidth="1"/>
    <col min="12" max="12" width="12" bestFit="1" customWidth="1"/>
  </cols>
  <sheetData>
    <row r="1" spans="1:12" x14ac:dyDescent="0.25">
      <c r="A1" s="53" t="s">
        <v>0</v>
      </c>
      <c r="B1" s="53" t="s">
        <v>26</v>
      </c>
      <c r="C1" s="53" t="s">
        <v>36</v>
      </c>
      <c r="D1" s="53" t="s">
        <v>31</v>
      </c>
      <c r="E1" s="6">
        <f>A3-A2</f>
        <v>8</v>
      </c>
      <c r="H1" t="s">
        <v>29</v>
      </c>
      <c r="I1">
        <f>(2*$B2*$B3*$B4-POWER($B3,2)*($B2+$B4))/($B2*$B4-POWER($B3,2))</f>
        <v>65410.82873709104</v>
      </c>
      <c r="J1" s="54"/>
      <c r="K1" t="s">
        <v>33</v>
      </c>
      <c r="L1" s="6">
        <f>A3-A2</f>
        <v>8</v>
      </c>
    </row>
    <row r="2" spans="1:12" x14ac:dyDescent="0.25">
      <c r="A2" s="6">
        <v>1985</v>
      </c>
      <c r="B2" s="6">
        <v>13770</v>
      </c>
      <c r="C2" s="6">
        <f>$I$1/(1+$I$3*EXP($I$2*(A2-1985)))</f>
        <v>13770</v>
      </c>
      <c r="D2" s="53" t="s">
        <v>32</v>
      </c>
      <c r="E2" s="53">
        <f>(LN(B3/B2))/E1</f>
        <v>0.1212895840778299</v>
      </c>
      <c r="H2" t="s">
        <v>28</v>
      </c>
      <c r="I2">
        <f>(1/L3)*LN((B2*(I1-B3))/(B3*(I1-B2)))</f>
        <v>-0.15447564788244791</v>
      </c>
      <c r="K2" t="s">
        <v>34</v>
      </c>
      <c r="L2" s="6">
        <f>A4-A3</f>
        <v>12</v>
      </c>
    </row>
    <row r="3" spans="1:12" x14ac:dyDescent="0.25">
      <c r="A3" s="6">
        <v>1993</v>
      </c>
      <c r="B3" s="6">
        <v>36336</v>
      </c>
      <c r="C3" s="6">
        <f t="shared" ref="C3:C5" si="0">$I$1/(1+$I$3*EXP($I$2*(A3-1985)))</f>
        <v>31299.70090969314</v>
      </c>
      <c r="D3" s="53"/>
      <c r="E3" s="53"/>
      <c r="H3" t="s">
        <v>30</v>
      </c>
      <c r="I3">
        <f>(I1-$B2)/B2</f>
        <v>3.7502417383508382</v>
      </c>
      <c r="J3" s="54"/>
      <c r="K3" s="54" t="s">
        <v>35</v>
      </c>
      <c r="L3" s="6">
        <f>AVERAGE(L1:L2)</f>
        <v>10</v>
      </c>
    </row>
    <row r="4" spans="1:12" x14ac:dyDescent="0.25">
      <c r="A4" s="6">
        <v>2005</v>
      </c>
      <c r="B4" s="6">
        <v>55872</v>
      </c>
      <c r="C4" s="6">
        <f t="shared" si="0"/>
        <v>55872.000000000007</v>
      </c>
      <c r="D4" s="54" t="s">
        <v>31</v>
      </c>
      <c r="E4" s="6">
        <f>A5-A2</f>
        <v>33</v>
      </c>
      <c r="K4" s="54"/>
    </row>
    <row r="5" spans="1:12" x14ac:dyDescent="0.25">
      <c r="A5" s="6">
        <v>2018</v>
      </c>
      <c r="B5" s="53">
        <v>76642</v>
      </c>
      <c r="C5" s="6">
        <f t="shared" si="0"/>
        <v>63945.391887710088</v>
      </c>
      <c r="D5" s="54" t="s">
        <v>32</v>
      </c>
      <c r="E5" s="54">
        <f>(LN(B5/B2))/E4</f>
        <v>5.2019785351968148E-2</v>
      </c>
      <c r="K5" s="54"/>
    </row>
    <row r="6" spans="1:12" x14ac:dyDescent="0.25">
      <c r="A6" s="53"/>
      <c r="B6" s="55"/>
      <c r="C6" s="6"/>
      <c r="D6" s="53"/>
      <c r="E6" s="53"/>
      <c r="J6" s="54"/>
      <c r="K6" s="54"/>
    </row>
    <row r="7" spans="1:12" x14ac:dyDescent="0.25">
      <c r="A7" s="53"/>
      <c r="B7" s="55"/>
      <c r="C7" s="6"/>
      <c r="D7" s="53"/>
      <c r="E7" s="53"/>
      <c r="J7" s="54"/>
      <c r="K7" s="54"/>
    </row>
    <row r="8" spans="1:12" x14ac:dyDescent="0.25">
      <c r="A8" s="6">
        <v>2003</v>
      </c>
      <c r="B8" s="55">
        <v>76642</v>
      </c>
      <c r="C8" s="6">
        <f>ROUND($I$1/(1+$I$3*EXP($I$2*(A8-1985))),0)</f>
        <v>53070</v>
      </c>
      <c r="D8" s="53"/>
      <c r="E8" s="53"/>
      <c r="K8" s="54"/>
    </row>
    <row r="9" spans="1:12" x14ac:dyDescent="0.25">
      <c r="A9" s="6">
        <v>2004</v>
      </c>
      <c r="B9" s="55">
        <v>76642</v>
      </c>
      <c r="C9" s="6">
        <f t="shared" ref="C9:C23" si="1">ROUND($I$1/(1+$I$3*EXP($I$2*(A9-1985))),0)</f>
        <v>54543</v>
      </c>
    </row>
    <row r="10" spans="1:12" x14ac:dyDescent="0.25">
      <c r="A10" s="6">
        <v>2005</v>
      </c>
      <c r="B10" s="55">
        <v>76642</v>
      </c>
      <c r="C10" s="6">
        <f t="shared" si="1"/>
        <v>55872</v>
      </c>
    </row>
    <row r="11" spans="1:12" x14ac:dyDescent="0.25">
      <c r="A11" s="6">
        <v>2006</v>
      </c>
      <c r="B11" s="55">
        <v>76642</v>
      </c>
      <c r="C11" s="6">
        <f t="shared" si="1"/>
        <v>57063</v>
      </c>
      <c r="E11" s="4"/>
      <c r="F11" s="54"/>
    </row>
    <row r="12" spans="1:12" x14ac:dyDescent="0.25">
      <c r="A12" s="6">
        <v>2007</v>
      </c>
      <c r="B12" s="55">
        <v>76642</v>
      </c>
      <c r="C12" s="6">
        <f t="shared" si="1"/>
        <v>58125</v>
      </c>
      <c r="E12" s="4"/>
      <c r="F12" s="54"/>
    </row>
    <row r="13" spans="1:12" x14ac:dyDescent="0.25">
      <c r="A13" s="6">
        <v>2008</v>
      </c>
      <c r="B13" s="55">
        <v>76642</v>
      </c>
      <c r="C13" s="6">
        <f t="shared" si="1"/>
        <v>59067</v>
      </c>
      <c r="D13" s="6"/>
      <c r="E13" s="54"/>
    </row>
    <row r="14" spans="1:12" x14ac:dyDescent="0.25">
      <c r="A14" s="6">
        <v>2009</v>
      </c>
      <c r="B14" s="55">
        <v>76642</v>
      </c>
      <c r="C14" s="6">
        <f t="shared" si="1"/>
        <v>59898</v>
      </c>
    </row>
    <row r="15" spans="1:12" x14ac:dyDescent="0.25">
      <c r="A15" s="6">
        <v>2010</v>
      </c>
      <c r="B15" s="55">
        <v>76642</v>
      </c>
      <c r="C15" s="6">
        <f t="shared" si="1"/>
        <v>60630</v>
      </c>
    </row>
    <row r="16" spans="1:12" x14ac:dyDescent="0.25">
      <c r="A16" s="6">
        <v>2011</v>
      </c>
      <c r="B16" s="55">
        <v>76642</v>
      </c>
      <c r="C16" s="6">
        <f t="shared" si="1"/>
        <v>61271</v>
      </c>
    </row>
    <row r="17" spans="1:12" x14ac:dyDescent="0.25">
      <c r="A17" s="6">
        <v>2012</v>
      </c>
      <c r="B17" s="55">
        <v>76642</v>
      </c>
      <c r="C17" s="6">
        <f t="shared" si="1"/>
        <v>61831</v>
      </c>
    </row>
    <row r="18" spans="1:12" x14ac:dyDescent="0.25">
      <c r="A18" s="6">
        <v>2013</v>
      </c>
      <c r="B18" s="55">
        <v>76642</v>
      </c>
      <c r="C18" s="6">
        <f t="shared" si="1"/>
        <v>62319</v>
      </c>
    </row>
    <row r="19" spans="1:12" x14ac:dyDescent="0.25">
      <c r="A19" s="6">
        <v>2014</v>
      </c>
      <c r="B19" s="55">
        <v>76642</v>
      </c>
      <c r="C19" s="6">
        <f t="shared" si="1"/>
        <v>62743</v>
      </c>
    </row>
    <row r="20" spans="1:12" x14ac:dyDescent="0.25">
      <c r="A20" s="6">
        <v>2015</v>
      </c>
      <c r="B20" s="55">
        <v>76642</v>
      </c>
      <c r="C20" s="6">
        <f t="shared" si="1"/>
        <v>63112</v>
      </c>
    </row>
    <row r="21" spans="1:12" x14ac:dyDescent="0.25">
      <c r="A21" s="6">
        <v>2016</v>
      </c>
      <c r="B21" s="55">
        <v>76642</v>
      </c>
      <c r="C21" s="6">
        <f t="shared" si="1"/>
        <v>63431</v>
      </c>
      <c r="F21" s="55"/>
      <c r="G21" s="55"/>
      <c r="H21" s="55"/>
      <c r="I21" s="55"/>
      <c r="J21" s="55"/>
      <c r="K21" s="55"/>
      <c r="L21" s="55"/>
    </row>
    <row r="22" spans="1:12" x14ac:dyDescent="0.25">
      <c r="A22" s="6">
        <v>2017</v>
      </c>
      <c r="B22" s="55">
        <v>76642</v>
      </c>
      <c r="C22" s="6">
        <f t="shared" si="1"/>
        <v>63707</v>
      </c>
      <c r="F22" s="55"/>
      <c r="G22" s="55"/>
      <c r="H22" s="55"/>
      <c r="I22" s="55"/>
      <c r="J22" s="55"/>
      <c r="K22" s="55"/>
      <c r="L22" s="55"/>
    </row>
    <row r="23" spans="1:12" x14ac:dyDescent="0.25">
      <c r="A23" s="6">
        <v>2018</v>
      </c>
      <c r="B23" s="55">
        <v>76642</v>
      </c>
      <c r="C23" s="6">
        <f t="shared" si="1"/>
        <v>63945</v>
      </c>
      <c r="F23" s="55"/>
      <c r="G23" s="55"/>
      <c r="H23" s="55"/>
      <c r="I23" s="55"/>
      <c r="J23" s="55"/>
      <c r="K23" s="55"/>
      <c r="L23" s="55"/>
    </row>
    <row r="24" spans="1:12" x14ac:dyDescent="0.25">
      <c r="A24" s="6"/>
      <c r="F24" s="55"/>
      <c r="G24" s="55"/>
      <c r="H24" s="55"/>
      <c r="I24" s="55"/>
      <c r="J24" s="55"/>
      <c r="K24" s="55"/>
      <c r="L24" s="55"/>
    </row>
    <row r="25" spans="1:12" x14ac:dyDescent="0.25">
      <c r="A25" s="6"/>
      <c r="F25" s="55"/>
      <c r="G25" s="55"/>
      <c r="H25" s="55"/>
      <c r="I25" s="55"/>
      <c r="J25" s="55"/>
      <c r="K25" s="55"/>
      <c r="L25" s="55"/>
    </row>
    <row r="26" spans="1:12" x14ac:dyDescent="0.25">
      <c r="A26" s="6"/>
      <c r="F26" s="55"/>
      <c r="G26" s="55"/>
      <c r="H26" s="55"/>
      <c r="I26" s="55"/>
      <c r="J26" s="55"/>
      <c r="K26" s="55"/>
      <c r="L26" s="55"/>
    </row>
    <row r="27" spans="1:12" x14ac:dyDescent="0.25">
      <c r="A27" s="6"/>
      <c r="F27" s="55"/>
      <c r="G27" s="55"/>
      <c r="H27" s="55"/>
      <c r="I27" s="55"/>
      <c r="J27" s="55"/>
      <c r="K27" s="55"/>
      <c r="L27" s="55"/>
    </row>
    <row r="28" spans="1:12" x14ac:dyDescent="0.25">
      <c r="A28" s="6"/>
      <c r="F28" s="55"/>
      <c r="G28" s="55"/>
      <c r="H28" s="55"/>
      <c r="I28" s="55"/>
      <c r="J28" s="55"/>
      <c r="K28" s="55"/>
      <c r="L28" s="55"/>
    </row>
    <row r="29" spans="1:12" x14ac:dyDescent="0.25">
      <c r="A29" s="6"/>
      <c r="F29" s="55"/>
      <c r="G29" s="55"/>
      <c r="H29" s="55"/>
      <c r="I29" s="55"/>
      <c r="J29" s="55"/>
      <c r="K29" s="55"/>
      <c r="L29" s="55"/>
    </row>
    <row r="30" spans="1:12" x14ac:dyDescent="0.25">
      <c r="A30" s="6"/>
      <c r="F30" s="55"/>
      <c r="G30" s="55"/>
      <c r="H30" s="55"/>
      <c r="I30" s="55"/>
      <c r="J30" s="55"/>
      <c r="K30" s="55"/>
      <c r="L30" s="55"/>
    </row>
    <row r="31" spans="1:12" x14ac:dyDescent="0.25">
      <c r="A31" s="6"/>
      <c r="F31" s="55"/>
      <c r="G31" s="55"/>
      <c r="H31" s="55"/>
      <c r="I31" s="55"/>
      <c r="J31" s="55"/>
      <c r="K31" s="55"/>
      <c r="L31" s="55"/>
    </row>
    <row r="32" spans="1:12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7" sqref="D7"/>
    </sheetView>
  </sheetViews>
  <sheetFormatPr baseColWidth="10" defaultRowHeight="15" x14ac:dyDescent="0.25"/>
  <cols>
    <col min="4" max="4" width="24.85546875" bestFit="1" customWidth="1"/>
  </cols>
  <sheetData>
    <row r="1" spans="1:5" x14ac:dyDescent="0.25">
      <c r="A1" t="s">
        <v>0</v>
      </c>
      <c r="B1" t="s">
        <v>26</v>
      </c>
      <c r="E1" s="6"/>
    </row>
    <row r="2" spans="1:5" x14ac:dyDescent="0.25">
      <c r="A2" s="6">
        <v>1985</v>
      </c>
      <c r="B2" s="6">
        <v>13770</v>
      </c>
    </row>
    <row r="3" spans="1:5" x14ac:dyDescent="0.25">
      <c r="A3" s="6">
        <v>1993</v>
      </c>
      <c r="B3" s="6">
        <v>36336</v>
      </c>
      <c r="C3" s="52"/>
    </row>
    <row r="4" spans="1:5" x14ac:dyDescent="0.25">
      <c r="A4" s="6">
        <v>2005</v>
      </c>
      <c r="B4" s="6">
        <v>55872</v>
      </c>
      <c r="C4" s="52"/>
    </row>
    <row r="5" spans="1:5" x14ac:dyDescent="0.25">
      <c r="A5" s="6">
        <v>2018</v>
      </c>
      <c r="B5" s="54">
        <v>76642</v>
      </c>
      <c r="E5" s="53"/>
    </row>
    <row r="6" spans="1:5" x14ac:dyDescent="0.25">
      <c r="E6" s="53"/>
    </row>
    <row r="7" spans="1:5" x14ac:dyDescent="0.25">
      <c r="A7" s="42"/>
      <c r="B7" s="42"/>
    </row>
    <row r="8" spans="1:5" x14ac:dyDescent="0.25">
      <c r="A8" s="42"/>
      <c r="B8" s="42"/>
    </row>
    <row r="9" spans="1:5" x14ac:dyDescent="0.25">
      <c r="A9" s="42"/>
      <c r="B9" s="42"/>
    </row>
    <row r="10" spans="1:5" x14ac:dyDescent="0.25">
      <c r="A10" s="42"/>
      <c r="B10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4" workbookViewId="0">
      <selection activeCell="F21" sqref="F21"/>
    </sheetView>
  </sheetViews>
  <sheetFormatPr baseColWidth="10" defaultRowHeight="15" x14ac:dyDescent="0.25"/>
  <cols>
    <col min="2" max="2" width="14.5703125" customWidth="1"/>
    <col min="3" max="3" width="12" bestFit="1" customWidth="1"/>
    <col min="9" max="9" width="14.28515625" customWidth="1"/>
  </cols>
  <sheetData>
    <row r="1" spans="1:15" x14ac:dyDescent="0.25">
      <c r="A1" s="61" t="s">
        <v>0</v>
      </c>
      <c r="B1" s="61" t="s">
        <v>26</v>
      </c>
      <c r="C1" s="64" t="s">
        <v>27</v>
      </c>
      <c r="H1" s="61" t="s">
        <v>0</v>
      </c>
      <c r="I1" s="61" t="s">
        <v>26</v>
      </c>
      <c r="J1" s="64" t="s">
        <v>27</v>
      </c>
    </row>
    <row r="2" spans="1:15" x14ac:dyDescent="0.25">
      <c r="A2" s="62">
        <v>2003</v>
      </c>
      <c r="B2" s="63">
        <v>50744</v>
      </c>
      <c r="C2" s="63">
        <v>824597.84750000003</v>
      </c>
      <c r="E2" s="59"/>
      <c r="F2" s="59"/>
      <c r="G2" s="59"/>
      <c r="H2" s="59">
        <v>2019</v>
      </c>
      <c r="I2" s="59">
        <v>80351</v>
      </c>
      <c r="L2" s="59"/>
      <c r="M2" s="59"/>
      <c r="N2" s="59"/>
      <c r="O2" s="59"/>
    </row>
    <row r="3" spans="1:15" x14ac:dyDescent="0.25">
      <c r="A3" s="62">
        <v>2004</v>
      </c>
      <c r="B3" s="63">
        <v>52594</v>
      </c>
      <c r="C3" s="63">
        <v>632950.87666666659</v>
      </c>
      <c r="E3" s="59"/>
      <c r="F3" s="59"/>
      <c r="G3" s="59"/>
      <c r="H3" s="59">
        <v>2020</v>
      </c>
      <c r="I3" s="59">
        <v>82201</v>
      </c>
      <c r="L3" s="59"/>
      <c r="M3" s="59"/>
      <c r="N3" s="59"/>
    </row>
    <row r="4" spans="1:15" x14ac:dyDescent="0.25">
      <c r="A4" s="62">
        <v>2005</v>
      </c>
      <c r="B4" s="63">
        <v>54445</v>
      </c>
      <c r="C4" s="63">
        <v>874600.00525000005</v>
      </c>
      <c r="E4" s="59"/>
      <c r="F4" s="59"/>
      <c r="G4" s="59"/>
      <c r="H4" s="59">
        <v>2021</v>
      </c>
      <c r="I4" s="59">
        <v>84052</v>
      </c>
      <c r="L4" s="59"/>
      <c r="M4" s="59"/>
      <c r="N4" s="59"/>
    </row>
    <row r="5" spans="1:15" x14ac:dyDescent="0.25">
      <c r="A5" s="62">
        <v>2006</v>
      </c>
      <c r="B5" s="63">
        <v>56295</v>
      </c>
      <c r="C5" s="63">
        <v>936406.65</v>
      </c>
      <c r="E5" s="59"/>
      <c r="F5" s="59"/>
      <c r="G5" s="59"/>
      <c r="H5" s="59">
        <v>2022</v>
      </c>
      <c r="I5" s="59">
        <v>85902</v>
      </c>
      <c r="L5" s="59"/>
      <c r="M5" s="59"/>
      <c r="N5" s="59"/>
    </row>
    <row r="6" spans="1:15" x14ac:dyDescent="0.25">
      <c r="A6" s="62">
        <v>2007</v>
      </c>
      <c r="B6" s="63">
        <v>58145</v>
      </c>
      <c r="C6" s="63">
        <v>985738.06666666653</v>
      </c>
      <c r="E6" s="59"/>
      <c r="F6" s="59"/>
      <c r="G6" s="59"/>
      <c r="H6" s="59">
        <v>2023</v>
      </c>
      <c r="I6" s="59">
        <v>87752</v>
      </c>
      <c r="L6" s="59"/>
      <c r="M6" s="59"/>
      <c r="N6" s="59"/>
    </row>
    <row r="7" spans="1:15" x14ac:dyDescent="0.25">
      <c r="A7" s="62">
        <v>2008</v>
      </c>
      <c r="B7" s="63">
        <v>59996</v>
      </c>
      <c r="C7" s="63">
        <v>1018047.4449999998</v>
      </c>
      <c r="E7" s="59"/>
      <c r="F7" s="59"/>
      <c r="G7" s="59"/>
      <c r="H7" s="59">
        <v>2024</v>
      </c>
      <c r="I7" s="59">
        <v>89603</v>
      </c>
      <c r="L7" s="59"/>
      <c r="M7" s="59"/>
      <c r="N7" s="59"/>
    </row>
    <row r="8" spans="1:15" x14ac:dyDescent="0.25">
      <c r="A8" s="62">
        <v>2009</v>
      </c>
      <c r="B8" s="63">
        <v>61846</v>
      </c>
      <c r="C8" s="63">
        <v>1071410.0833333333</v>
      </c>
      <c r="E8" s="59"/>
      <c r="F8" s="59"/>
      <c r="G8" s="59"/>
      <c r="H8" s="59">
        <v>2025</v>
      </c>
      <c r="I8" s="59">
        <v>91453</v>
      </c>
      <c r="L8" s="59"/>
      <c r="M8" s="59"/>
      <c r="N8" s="59"/>
    </row>
    <row r="9" spans="1:15" x14ac:dyDescent="0.25">
      <c r="A9" s="62">
        <v>2010</v>
      </c>
      <c r="B9" s="63">
        <v>63697</v>
      </c>
      <c r="C9" s="63">
        <v>1083677.25</v>
      </c>
      <c r="E9" s="59"/>
      <c r="F9" s="59"/>
      <c r="G9" s="59"/>
      <c r="H9" s="59">
        <v>2026</v>
      </c>
      <c r="I9" s="59">
        <v>93304</v>
      </c>
      <c r="L9" s="59"/>
      <c r="M9" s="59"/>
      <c r="N9" s="59"/>
    </row>
    <row r="10" spans="1:15" x14ac:dyDescent="0.25">
      <c r="A10" s="62">
        <v>2011</v>
      </c>
      <c r="B10" s="63">
        <v>65547</v>
      </c>
      <c r="C10" s="63">
        <v>1246892.3333333333</v>
      </c>
      <c r="E10" s="59"/>
      <c r="F10" s="59"/>
      <c r="G10" s="59"/>
      <c r="H10" s="59">
        <v>2027</v>
      </c>
      <c r="I10" s="59">
        <v>95154</v>
      </c>
      <c r="L10" s="59"/>
      <c r="M10" s="59"/>
      <c r="N10" s="59"/>
    </row>
    <row r="11" spans="1:15" x14ac:dyDescent="0.25">
      <c r="A11" s="62">
        <v>2012</v>
      </c>
      <c r="B11" s="63">
        <v>67398</v>
      </c>
      <c r="C11" s="63">
        <v>1323990.5425000002</v>
      </c>
      <c r="E11" s="59"/>
      <c r="F11" s="59"/>
      <c r="G11" s="59"/>
      <c r="H11" s="59">
        <v>2028</v>
      </c>
      <c r="I11" s="59">
        <v>97005</v>
      </c>
      <c r="L11" s="59"/>
      <c r="M11" s="59"/>
      <c r="N11" s="59"/>
    </row>
    <row r="12" spans="1:15" x14ac:dyDescent="0.25">
      <c r="A12" s="62">
        <v>2013</v>
      </c>
      <c r="B12" s="63">
        <v>69248</v>
      </c>
      <c r="C12" s="63">
        <v>1447545.6083333334</v>
      </c>
      <c r="E12" s="59"/>
      <c r="F12" s="59"/>
      <c r="G12" s="59"/>
      <c r="H12" s="59">
        <v>2029</v>
      </c>
      <c r="I12" s="59">
        <v>98855</v>
      </c>
      <c r="L12" s="59"/>
      <c r="M12" s="59"/>
      <c r="N12" s="59"/>
    </row>
    <row r="13" spans="1:15" x14ac:dyDescent="0.25">
      <c r="A13" s="62">
        <v>2014</v>
      </c>
      <c r="B13" s="63">
        <v>71098</v>
      </c>
      <c r="C13" s="63">
        <v>1724770.7283333335</v>
      </c>
      <c r="E13" s="59"/>
      <c r="F13" s="59"/>
      <c r="G13" s="59"/>
      <c r="H13" s="59">
        <v>2030</v>
      </c>
      <c r="I13" s="59">
        <v>100705</v>
      </c>
      <c r="L13" s="59"/>
      <c r="M13" s="59"/>
      <c r="N13" s="59"/>
    </row>
    <row r="14" spans="1:15" x14ac:dyDescent="0.25">
      <c r="A14" s="62">
        <v>2015</v>
      </c>
      <c r="B14" s="63">
        <v>72949</v>
      </c>
      <c r="C14" s="63">
        <v>1905781.4166666667</v>
      </c>
      <c r="E14" s="59"/>
      <c r="F14" s="59"/>
      <c r="G14" s="59"/>
      <c r="H14" s="59">
        <v>2031</v>
      </c>
      <c r="I14" s="59">
        <v>102556</v>
      </c>
      <c r="L14" s="59"/>
      <c r="M14" s="59"/>
      <c r="N14" s="59"/>
    </row>
    <row r="15" spans="1:15" x14ac:dyDescent="0.25">
      <c r="A15" s="62">
        <v>2016</v>
      </c>
      <c r="B15" s="63">
        <v>74799</v>
      </c>
      <c r="C15" s="63">
        <v>1972123.791666667</v>
      </c>
      <c r="E15" s="59"/>
      <c r="F15" s="59"/>
      <c r="G15" s="59"/>
      <c r="H15" s="59">
        <v>2032</v>
      </c>
      <c r="I15" s="59">
        <v>104406</v>
      </c>
      <c r="L15" s="59"/>
      <c r="M15" s="59"/>
      <c r="N15" s="59"/>
    </row>
    <row r="16" spans="1:15" x14ac:dyDescent="0.25">
      <c r="E16" s="59"/>
      <c r="F16" s="59"/>
      <c r="G16" s="59"/>
      <c r="H16" s="59">
        <v>2033</v>
      </c>
      <c r="I16" s="59">
        <v>106257</v>
      </c>
      <c r="L16" s="59"/>
      <c r="M16" s="59"/>
      <c r="N16" s="59"/>
    </row>
    <row r="17" spans="8:14" x14ac:dyDescent="0.25">
      <c r="H17" s="59">
        <v>2034</v>
      </c>
      <c r="I17" s="59">
        <v>108107</v>
      </c>
      <c r="L17" s="59"/>
      <c r="M17" s="59"/>
      <c r="N17" s="59"/>
    </row>
    <row r="18" spans="8:14" x14ac:dyDescent="0.25">
      <c r="H18" s="59">
        <v>2035</v>
      </c>
      <c r="I18" s="59">
        <v>109958</v>
      </c>
      <c r="L18" s="59"/>
      <c r="M18" s="59"/>
      <c r="N18" s="59"/>
    </row>
    <row r="19" spans="8:14" x14ac:dyDescent="0.25">
      <c r="H19" s="59">
        <v>2036</v>
      </c>
      <c r="I19" s="59">
        <v>111808</v>
      </c>
      <c r="L19" s="59"/>
      <c r="M19" s="59"/>
      <c r="N19" s="59"/>
    </row>
    <row r="20" spans="8:14" x14ac:dyDescent="0.25">
      <c r="H20" s="59">
        <v>2037</v>
      </c>
      <c r="I20" s="59">
        <v>113659</v>
      </c>
      <c r="L20" s="59"/>
      <c r="M20" s="59"/>
      <c r="N20" s="59"/>
    </row>
    <row r="21" spans="8:14" x14ac:dyDescent="0.25">
      <c r="H21" s="59">
        <v>2038</v>
      </c>
      <c r="I21" s="59">
        <v>115509</v>
      </c>
      <c r="L21" s="59"/>
      <c r="M21" s="59"/>
      <c r="N21" s="59"/>
    </row>
    <row r="22" spans="8:14" x14ac:dyDescent="0.25">
      <c r="H22" s="59">
        <v>2039</v>
      </c>
      <c r="I22" s="59">
        <v>117359</v>
      </c>
      <c r="L22" s="59"/>
      <c r="M22" s="59"/>
      <c r="N22" s="59"/>
    </row>
    <row r="23" spans="8:14" x14ac:dyDescent="0.25">
      <c r="H23" s="59"/>
      <c r="L23" s="59"/>
      <c r="M23" s="59"/>
      <c r="N23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4" sqref="G24"/>
    </sheetView>
  </sheetViews>
  <sheetFormatPr baseColWidth="10" defaultRowHeight="15" x14ac:dyDescent="0.25"/>
  <cols>
    <col min="1" max="1" width="15.7109375" customWidth="1"/>
  </cols>
  <sheetData>
    <row r="1" spans="1:2" x14ac:dyDescent="0.25">
      <c r="A1" s="47" t="s">
        <v>3</v>
      </c>
      <c r="B1" s="48" t="s">
        <v>11</v>
      </c>
    </row>
    <row r="2" spans="1:2" x14ac:dyDescent="0.25">
      <c r="A2" s="44">
        <v>13770</v>
      </c>
      <c r="B2" s="45">
        <v>2284</v>
      </c>
    </row>
    <row r="3" spans="1:2" x14ac:dyDescent="0.25">
      <c r="A3" s="44">
        <v>36336</v>
      </c>
      <c r="B3" s="45">
        <v>7087</v>
      </c>
    </row>
    <row r="4" spans="1:2" x14ac:dyDescent="0.25">
      <c r="A4" s="44">
        <v>44592</v>
      </c>
      <c r="B4" s="44">
        <v>8959</v>
      </c>
    </row>
    <row r="5" spans="1:2" x14ac:dyDescent="0.25">
      <c r="A5" s="46"/>
      <c r="B5" s="4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5" sqref="D15"/>
    </sheetView>
  </sheetViews>
  <sheetFormatPr baseColWidth="10" defaultRowHeight="15" x14ac:dyDescent="0.25"/>
  <sheetData>
    <row r="1" spans="1:6" x14ac:dyDescent="0.25">
      <c r="A1" s="56" t="s">
        <v>0</v>
      </c>
      <c r="B1" s="56" t="s">
        <v>18</v>
      </c>
      <c r="C1" s="56" t="s">
        <v>26</v>
      </c>
      <c r="D1" s="58" t="s">
        <v>27</v>
      </c>
      <c r="E1" s="58"/>
    </row>
    <row r="2" spans="1:6" x14ac:dyDescent="0.25">
      <c r="A2" s="7">
        <v>2003</v>
      </c>
      <c r="B2" s="7">
        <v>4971</v>
      </c>
      <c r="C2" s="57">
        <v>50744</v>
      </c>
      <c r="D2" s="50">
        <v>824597.84750000003</v>
      </c>
    </row>
    <row r="3" spans="1:6" x14ac:dyDescent="0.25">
      <c r="A3" s="7">
        <v>2004</v>
      </c>
      <c r="B3" s="7">
        <v>5140</v>
      </c>
      <c r="C3" s="57">
        <v>52594</v>
      </c>
      <c r="D3" s="50">
        <v>632950.87666666659</v>
      </c>
      <c r="F3" s="59"/>
    </row>
    <row r="4" spans="1:6" x14ac:dyDescent="0.25">
      <c r="A4" s="7">
        <v>2005</v>
      </c>
      <c r="B4" s="7">
        <v>5547</v>
      </c>
      <c r="C4" s="57">
        <v>54445</v>
      </c>
      <c r="D4" s="50">
        <v>874600.00525000005</v>
      </c>
      <c r="F4" s="59"/>
    </row>
    <row r="5" spans="1:6" x14ac:dyDescent="0.25">
      <c r="A5" s="7">
        <v>2006</v>
      </c>
      <c r="B5" s="7">
        <v>5079</v>
      </c>
      <c r="C5" s="57">
        <v>56295</v>
      </c>
      <c r="D5" s="50">
        <v>936406.65</v>
      </c>
      <c r="F5" s="59"/>
    </row>
    <row r="6" spans="1:6" x14ac:dyDescent="0.25">
      <c r="A6" s="7">
        <v>2007</v>
      </c>
      <c r="B6" s="7">
        <v>5109</v>
      </c>
      <c r="C6" s="57">
        <v>58145</v>
      </c>
      <c r="D6" s="50">
        <v>985738.06666666653</v>
      </c>
      <c r="F6" s="59"/>
    </row>
    <row r="7" spans="1:6" x14ac:dyDescent="0.25">
      <c r="A7" s="7">
        <v>2008</v>
      </c>
      <c r="B7" s="7">
        <v>5676</v>
      </c>
      <c r="C7" s="57">
        <v>59996</v>
      </c>
      <c r="D7" s="50">
        <v>1018047.4449999998</v>
      </c>
      <c r="F7" s="59"/>
    </row>
    <row r="8" spans="1:6" x14ac:dyDescent="0.25">
      <c r="A8" s="7">
        <v>2009</v>
      </c>
      <c r="B8" s="7">
        <v>5665</v>
      </c>
      <c r="C8" s="57">
        <v>61846</v>
      </c>
      <c r="D8" s="50">
        <v>1071410.0833333333</v>
      </c>
      <c r="F8" s="59"/>
    </row>
    <row r="9" spans="1:6" x14ac:dyDescent="0.25">
      <c r="A9" s="7">
        <v>2010</v>
      </c>
      <c r="B9" s="7">
        <v>5523</v>
      </c>
      <c r="C9" s="57">
        <v>63697</v>
      </c>
      <c r="D9" s="50">
        <v>1083677.25</v>
      </c>
      <c r="F9" s="59"/>
    </row>
    <row r="10" spans="1:6" x14ac:dyDescent="0.25">
      <c r="A10" s="7">
        <v>2011</v>
      </c>
      <c r="B10" s="7">
        <v>6251</v>
      </c>
      <c r="C10" s="57">
        <v>65547</v>
      </c>
      <c r="D10" s="50">
        <v>1246892.3333333333</v>
      </c>
      <c r="F10" s="59"/>
    </row>
    <row r="11" spans="1:6" x14ac:dyDescent="0.25">
      <c r="A11" s="7">
        <v>2012</v>
      </c>
      <c r="B11" s="7">
        <v>6127</v>
      </c>
      <c r="C11" s="57">
        <v>67398</v>
      </c>
      <c r="D11" s="50">
        <v>1323990.5425000002</v>
      </c>
      <c r="F11" s="59"/>
    </row>
    <row r="12" spans="1:6" x14ac:dyDescent="0.25">
      <c r="A12" s="7">
        <v>2013</v>
      </c>
      <c r="B12" s="7">
        <v>6902</v>
      </c>
      <c r="C12" s="57">
        <v>69248</v>
      </c>
      <c r="D12" s="50">
        <v>1447545.6083333334</v>
      </c>
      <c r="F12" s="59"/>
    </row>
    <row r="13" spans="1:6" x14ac:dyDescent="0.25">
      <c r="A13" s="7">
        <v>2014</v>
      </c>
      <c r="B13" s="7">
        <v>7388</v>
      </c>
      <c r="C13" s="57">
        <v>71098</v>
      </c>
      <c r="D13" s="50">
        <v>1724770.7283333335</v>
      </c>
      <c r="F13" s="59"/>
    </row>
    <row r="14" spans="1:6" x14ac:dyDescent="0.25">
      <c r="A14" s="7">
        <v>2015</v>
      </c>
      <c r="B14" s="7">
        <v>8051</v>
      </c>
      <c r="C14" s="57">
        <v>72949</v>
      </c>
      <c r="D14" s="50">
        <v>1905781.4166666667</v>
      </c>
      <c r="F14" s="59"/>
    </row>
    <row r="15" spans="1:6" x14ac:dyDescent="0.25">
      <c r="A15" s="7">
        <v>2016</v>
      </c>
      <c r="B15" s="7">
        <v>8433</v>
      </c>
      <c r="C15" s="57">
        <v>74799</v>
      </c>
      <c r="D15" s="50">
        <v>1972123.791666667</v>
      </c>
      <c r="F15" s="59"/>
    </row>
    <row r="16" spans="1:6" x14ac:dyDescent="0.25">
      <c r="A16" s="49"/>
      <c r="B16" s="49"/>
      <c r="C16" s="51"/>
    </row>
    <row r="17" spans="1:3" x14ac:dyDescent="0.25">
      <c r="A17" s="49"/>
      <c r="B17" s="49"/>
      <c r="C17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I5" sqref="I5"/>
    </sheetView>
  </sheetViews>
  <sheetFormatPr baseColWidth="10" defaultRowHeight="15" x14ac:dyDescent="0.25"/>
  <cols>
    <col min="8" max="9" width="11.42578125" style="65"/>
    <col min="12" max="12" width="12.7109375" customWidth="1"/>
    <col min="13" max="13" width="13.140625" customWidth="1"/>
    <col min="14" max="14" width="11.5703125" customWidth="1"/>
    <col min="15" max="15" width="13" customWidth="1"/>
  </cols>
  <sheetData>
    <row r="1" spans="1:22" x14ac:dyDescent="0.25">
      <c r="A1" s="91" t="s">
        <v>0</v>
      </c>
      <c r="B1" s="67" t="s">
        <v>27</v>
      </c>
      <c r="C1" s="67"/>
      <c r="D1" s="67"/>
      <c r="E1" s="90" t="s">
        <v>27</v>
      </c>
      <c r="F1" s="90"/>
      <c r="G1" s="90"/>
      <c r="S1" s="66"/>
      <c r="T1" s="90" t="s">
        <v>27</v>
      </c>
      <c r="U1" s="90"/>
      <c r="V1" s="90"/>
    </row>
    <row r="2" spans="1:22" x14ac:dyDescent="0.25">
      <c r="A2" s="91"/>
      <c r="B2" t="s">
        <v>38</v>
      </c>
      <c r="C2" t="s">
        <v>39</v>
      </c>
      <c r="D2" t="s">
        <v>40</v>
      </c>
      <c r="E2" t="s">
        <v>48</v>
      </c>
      <c r="F2" t="s">
        <v>47</v>
      </c>
      <c r="G2" t="s">
        <v>46</v>
      </c>
      <c r="M2" s="60"/>
      <c r="N2" s="60"/>
      <c r="O2" s="60"/>
      <c r="S2" s="66" t="s">
        <v>0</v>
      </c>
      <c r="T2" s="66" t="s">
        <v>39</v>
      </c>
      <c r="U2" s="66" t="s">
        <v>40</v>
      </c>
      <c r="V2" s="66" t="s">
        <v>41</v>
      </c>
    </row>
    <row r="3" spans="1:22" x14ac:dyDescent="0.25">
      <c r="A3">
        <v>2019</v>
      </c>
      <c r="B3">
        <v>2091878</v>
      </c>
      <c r="C3" s="60">
        <v>2375576</v>
      </c>
      <c r="D3" s="60">
        <v>2654869</v>
      </c>
      <c r="E3" s="60">
        <v>2201982</v>
      </c>
      <c r="F3" s="4">
        <v>4818341.3566739606</v>
      </c>
      <c r="G3" s="4">
        <f>E3/I3</f>
        <v>2201982</v>
      </c>
      <c r="I3" s="65">
        <v>1</v>
      </c>
      <c r="J3" s="65">
        <f>(I3-0.457)/20</f>
        <v>2.7149999999999997E-2</v>
      </c>
      <c r="K3" s="60"/>
      <c r="L3" s="60"/>
      <c r="M3" s="60"/>
      <c r="N3" s="60"/>
      <c r="O3" s="60"/>
      <c r="S3" s="65">
        <v>2019</v>
      </c>
      <c r="T3" s="65">
        <v>2375576</v>
      </c>
      <c r="U3" s="65">
        <v>2654869</v>
      </c>
      <c r="V3" s="65">
        <v>2201982</v>
      </c>
    </row>
    <row r="4" spans="1:22" x14ac:dyDescent="0.25">
      <c r="A4">
        <v>2020</v>
      </c>
      <c r="B4">
        <v>2183224</v>
      </c>
      <c r="C4" s="60">
        <v>2552091</v>
      </c>
      <c r="D4" s="60">
        <v>2900961</v>
      </c>
      <c r="E4" s="60">
        <v>2297114</v>
      </c>
      <c r="F4" s="4">
        <v>5026507.6586433258</v>
      </c>
      <c r="G4" s="4">
        <f t="shared" ref="G4:G23" si="0">E4/I4</f>
        <v>2361221.1543403403</v>
      </c>
      <c r="I4" s="65">
        <f>I3-$J$3</f>
        <v>0.97284999999999999</v>
      </c>
      <c r="J4" s="60"/>
      <c r="K4" s="60"/>
      <c r="L4" s="60"/>
      <c r="M4" s="60"/>
      <c r="N4" s="60"/>
      <c r="O4" s="60"/>
      <c r="S4" s="65">
        <v>2020</v>
      </c>
      <c r="T4" s="65">
        <v>2552091</v>
      </c>
      <c r="U4" s="65">
        <v>2900961</v>
      </c>
      <c r="V4" s="65">
        <v>2297114</v>
      </c>
    </row>
    <row r="5" spans="1:22" x14ac:dyDescent="0.25">
      <c r="A5">
        <v>2021</v>
      </c>
      <c r="B5">
        <v>2274570</v>
      </c>
      <c r="C5" s="60">
        <v>2740852</v>
      </c>
      <c r="D5" s="60">
        <v>3162864</v>
      </c>
      <c r="E5" s="60">
        <v>2386573</v>
      </c>
      <c r="F5" s="4">
        <v>5222260.3938730853</v>
      </c>
      <c r="G5" s="4">
        <f t="shared" si="0"/>
        <v>2523604.7372316802</v>
      </c>
      <c r="I5" s="65">
        <f t="shared" ref="I5:I23" si="1">I4-$J$3</f>
        <v>0.94569999999999999</v>
      </c>
      <c r="J5" s="60"/>
      <c r="K5" s="60"/>
      <c r="L5" s="60"/>
      <c r="M5" s="60"/>
      <c r="N5" s="60"/>
      <c r="O5" s="60"/>
      <c r="S5" s="65">
        <v>2021</v>
      </c>
      <c r="T5" s="65">
        <v>2740852</v>
      </c>
      <c r="U5" s="65">
        <v>3162864</v>
      </c>
      <c r="V5" s="65">
        <v>2386573</v>
      </c>
    </row>
    <row r="6" spans="1:22" ht="15.75" thickBot="1" x14ac:dyDescent="0.3">
      <c r="A6">
        <v>2022</v>
      </c>
      <c r="B6">
        <v>2365916</v>
      </c>
      <c r="C6" s="60">
        <v>2942709</v>
      </c>
      <c r="D6" s="60">
        <v>3440578</v>
      </c>
      <c r="E6" s="60">
        <v>2470014</v>
      </c>
      <c r="F6" s="4">
        <v>5404844.6389496718</v>
      </c>
      <c r="G6" s="4">
        <f t="shared" si="0"/>
        <v>2689035.9806216322</v>
      </c>
      <c r="I6" s="65">
        <f t="shared" si="1"/>
        <v>0.91854999999999998</v>
      </c>
      <c r="S6" s="65">
        <v>2022</v>
      </c>
      <c r="T6" s="65">
        <v>2942709</v>
      </c>
      <c r="U6" s="65">
        <v>3440578</v>
      </c>
      <c r="V6" s="65">
        <v>2470014</v>
      </c>
    </row>
    <row r="7" spans="1:22" ht="15.75" thickBot="1" x14ac:dyDescent="0.3">
      <c r="A7">
        <v>2023</v>
      </c>
      <c r="B7">
        <v>2457262</v>
      </c>
      <c r="C7" s="60">
        <v>3158569</v>
      </c>
      <c r="D7" s="60">
        <v>3734103</v>
      </c>
      <c r="E7" s="60">
        <v>2547252</v>
      </c>
      <c r="F7" s="4">
        <v>5573855.5798687087</v>
      </c>
      <c r="G7" s="4">
        <f t="shared" si="0"/>
        <v>2857585.8200583351</v>
      </c>
      <c r="I7" s="65">
        <f t="shared" si="1"/>
        <v>0.89139999999999997</v>
      </c>
      <c r="K7" s="68" t="s">
        <v>42</v>
      </c>
      <c r="L7" s="68" t="s">
        <v>38</v>
      </c>
      <c r="M7" s="68" t="s">
        <v>39</v>
      </c>
      <c r="N7" s="68" t="s">
        <v>40</v>
      </c>
      <c r="O7" s="68" t="s">
        <v>43</v>
      </c>
      <c r="S7" s="65">
        <v>2023</v>
      </c>
      <c r="T7" s="65">
        <v>3158569</v>
      </c>
      <c r="U7" s="65">
        <v>3734103</v>
      </c>
      <c r="V7" s="65">
        <v>2547252</v>
      </c>
    </row>
    <row r="8" spans="1:22" ht="15.75" thickBot="1" x14ac:dyDescent="0.3">
      <c r="A8">
        <v>2024</v>
      </c>
      <c r="B8">
        <v>2548608</v>
      </c>
      <c r="C8" s="60">
        <v>3389404</v>
      </c>
      <c r="D8" s="60">
        <v>4043439</v>
      </c>
      <c r="E8" s="60">
        <v>2618248</v>
      </c>
      <c r="F8" s="4">
        <v>5729207.8774617063</v>
      </c>
      <c r="G8" s="4">
        <f t="shared" si="0"/>
        <v>3029503.0373155917</v>
      </c>
      <c r="I8" s="65">
        <f t="shared" si="1"/>
        <v>0.86424999999999996</v>
      </c>
      <c r="K8" s="69" t="s">
        <v>37</v>
      </c>
      <c r="L8" s="70">
        <v>1.172E-6</v>
      </c>
      <c r="M8" s="70">
        <v>2.09E-5</v>
      </c>
      <c r="N8" s="76">
        <v>1.6919999999999999E-8</v>
      </c>
      <c r="O8" s="75">
        <v>2.5720000000000001E-8</v>
      </c>
      <c r="P8" s="60"/>
      <c r="Q8" s="60"/>
      <c r="R8" s="60"/>
      <c r="S8" s="65">
        <v>2024</v>
      </c>
      <c r="T8" s="65">
        <v>3389404</v>
      </c>
      <c r="U8" s="65">
        <v>4043439</v>
      </c>
      <c r="V8" s="65">
        <v>2618248</v>
      </c>
    </row>
    <row r="9" spans="1:22" ht="15.75" thickBot="1" x14ac:dyDescent="0.3">
      <c r="A9">
        <v>2025</v>
      </c>
      <c r="B9">
        <v>2639954</v>
      </c>
      <c r="C9" s="60">
        <v>3636254</v>
      </c>
      <c r="D9" s="60">
        <v>4368586</v>
      </c>
      <c r="E9" s="60">
        <v>2683084</v>
      </c>
      <c r="F9" s="4">
        <v>5871080.9628008753</v>
      </c>
      <c r="G9" s="4">
        <f t="shared" si="0"/>
        <v>3205213.2361725005</v>
      </c>
      <c r="I9" s="65">
        <f t="shared" si="1"/>
        <v>0.83709999999999996</v>
      </c>
      <c r="K9" s="71"/>
      <c r="L9" s="72">
        <v>0.89229999999999998</v>
      </c>
      <c r="M9" s="74">
        <v>0.98050000000000004</v>
      </c>
      <c r="N9" s="73">
        <v>0.94989999999999997</v>
      </c>
      <c r="O9" s="72">
        <v>0.94599999999999995</v>
      </c>
      <c r="P9" s="60"/>
      <c r="Q9" s="60"/>
      <c r="R9" s="60"/>
      <c r="S9" s="65">
        <v>2025</v>
      </c>
      <c r="T9" s="65">
        <v>3636254</v>
      </c>
      <c r="U9" s="65">
        <v>4368586</v>
      </c>
      <c r="V9" s="65">
        <v>2683084</v>
      </c>
    </row>
    <row r="10" spans="1:22" ht="15.75" thickBot="1" x14ac:dyDescent="0.3">
      <c r="A10">
        <v>2026</v>
      </c>
      <c r="B10">
        <v>2731300</v>
      </c>
      <c r="C10" s="60">
        <v>3900229</v>
      </c>
      <c r="D10" s="60">
        <v>4709543</v>
      </c>
      <c r="E10" s="60">
        <v>2741947</v>
      </c>
      <c r="F10" s="4">
        <v>5999884.0262582051</v>
      </c>
      <c r="G10" s="4">
        <f t="shared" si="0"/>
        <v>3385328.7239953084</v>
      </c>
      <c r="I10" s="65">
        <f t="shared" si="1"/>
        <v>0.80994999999999995</v>
      </c>
      <c r="K10" s="68" t="s">
        <v>44</v>
      </c>
      <c r="L10" s="77">
        <v>304856998287</v>
      </c>
      <c r="M10" s="74">
        <v>132849186527</v>
      </c>
      <c r="N10" s="73">
        <v>61533913899</v>
      </c>
      <c r="O10" s="77">
        <v>154921220272</v>
      </c>
      <c r="P10" s="60"/>
      <c r="Q10" s="60"/>
      <c r="R10" s="60"/>
      <c r="S10" s="65">
        <v>2026</v>
      </c>
      <c r="T10" s="65">
        <v>3900229</v>
      </c>
      <c r="U10" s="65">
        <v>4709543</v>
      </c>
      <c r="V10" s="65">
        <v>2741947</v>
      </c>
    </row>
    <row r="11" spans="1:22" x14ac:dyDescent="0.25">
      <c r="A11">
        <v>2027</v>
      </c>
      <c r="B11">
        <v>2822646</v>
      </c>
      <c r="C11" s="60">
        <v>4182517</v>
      </c>
      <c r="D11" s="60">
        <v>5066312</v>
      </c>
      <c r="E11" s="60">
        <v>2795100</v>
      </c>
      <c r="F11" s="4">
        <v>6116192.5601750547</v>
      </c>
      <c r="G11" s="4">
        <f t="shared" si="0"/>
        <v>3570643.8426162498</v>
      </c>
      <c r="I11" s="65">
        <f t="shared" si="1"/>
        <v>0.78279999999999994</v>
      </c>
      <c r="S11" s="65">
        <v>2027</v>
      </c>
      <c r="T11" s="65">
        <v>4182517</v>
      </c>
      <c r="U11" s="65">
        <v>5066312</v>
      </c>
      <c r="V11" s="65">
        <v>2795100</v>
      </c>
    </row>
    <row r="12" spans="1:22" x14ac:dyDescent="0.25">
      <c r="A12">
        <v>2028</v>
      </c>
      <c r="B12">
        <v>2913992</v>
      </c>
      <c r="C12" s="60">
        <v>4484390</v>
      </c>
      <c r="D12" s="60">
        <v>5438891</v>
      </c>
      <c r="E12" s="60">
        <v>2842866</v>
      </c>
      <c r="F12" s="4">
        <v>6220713.3479212252</v>
      </c>
      <c r="G12" s="4">
        <f t="shared" si="0"/>
        <v>3762146.4963938333</v>
      </c>
      <c r="I12" s="65">
        <f t="shared" si="1"/>
        <v>0.75564999999999993</v>
      </c>
      <c r="S12" s="65">
        <v>2028</v>
      </c>
      <c r="T12" s="65">
        <v>4484390</v>
      </c>
      <c r="U12" s="65">
        <v>5438891</v>
      </c>
      <c r="V12" s="65">
        <v>2842866</v>
      </c>
    </row>
    <row r="13" spans="1:22" x14ac:dyDescent="0.25">
      <c r="A13">
        <v>2029</v>
      </c>
      <c r="B13">
        <v>3005338</v>
      </c>
      <c r="C13" s="60">
        <v>4807205</v>
      </c>
      <c r="D13" s="60">
        <v>5827282</v>
      </c>
      <c r="E13" s="60">
        <v>2885603</v>
      </c>
      <c r="F13" s="4">
        <v>6314229.7592997812</v>
      </c>
      <c r="G13" s="4">
        <f t="shared" si="0"/>
        <v>3961019.9039121484</v>
      </c>
      <c r="I13" s="65">
        <f t="shared" si="1"/>
        <v>0.72849999999999993</v>
      </c>
      <c r="L13" s="60"/>
      <c r="M13" s="60"/>
      <c r="N13" s="60"/>
      <c r="S13" s="65">
        <v>2029</v>
      </c>
      <c r="T13" s="65">
        <v>4807205</v>
      </c>
      <c r="U13" s="65">
        <v>5827282</v>
      </c>
      <c r="V13" s="65">
        <v>2885603</v>
      </c>
    </row>
    <row r="14" spans="1:22" x14ac:dyDescent="0.25">
      <c r="A14">
        <v>2030</v>
      </c>
      <c r="B14">
        <v>3096684</v>
      </c>
      <c r="C14" s="60">
        <v>5152415</v>
      </c>
      <c r="D14" s="60">
        <v>6231483</v>
      </c>
      <c r="E14" s="60">
        <v>2923692</v>
      </c>
      <c r="F14" s="4">
        <v>6397575.4923413564</v>
      </c>
      <c r="G14" s="4">
        <f t="shared" si="0"/>
        <v>4168663.2922221436</v>
      </c>
      <c r="I14" s="65">
        <f t="shared" si="1"/>
        <v>0.70134999999999992</v>
      </c>
      <c r="K14" s="60"/>
      <c r="L14" s="60"/>
      <c r="M14" s="60"/>
      <c r="S14" s="65">
        <v>2030</v>
      </c>
      <c r="T14" s="65">
        <v>5152415</v>
      </c>
      <c r="U14" s="65">
        <v>6231483</v>
      </c>
      <c r="V14" s="65">
        <v>2923692</v>
      </c>
    </row>
    <row r="15" spans="1:22" x14ac:dyDescent="0.25">
      <c r="A15">
        <v>2031</v>
      </c>
      <c r="B15">
        <v>3188030</v>
      </c>
      <c r="C15" s="60">
        <v>5521574</v>
      </c>
      <c r="D15" s="60">
        <v>6651495</v>
      </c>
      <c r="E15" s="60">
        <v>2957521</v>
      </c>
      <c r="F15" s="4">
        <v>6471599.5623632381</v>
      </c>
      <c r="G15" s="4">
        <f t="shared" si="0"/>
        <v>4386711.6582616437</v>
      </c>
      <c r="I15" s="65">
        <f t="shared" si="1"/>
        <v>0.67419999999999991</v>
      </c>
      <c r="K15" s="60"/>
      <c r="L15" s="60"/>
      <c r="M15" s="60"/>
      <c r="S15" s="65">
        <v>2031</v>
      </c>
      <c r="T15" s="65">
        <v>5521574</v>
      </c>
      <c r="U15" s="65">
        <v>6651495</v>
      </c>
      <c r="V15" s="65">
        <v>2957521</v>
      </c>
    </row>
    <row r="16" spans="1:22" x14ac:dyDescent="0.25">
      <c r="A16">
        <v>2032</v>
      </c>
      <c r="B16">
        <v>3279376</v>
      </c>
      <c r="C16" s="60">
        <v>5916343</v>
      </c>
      <c r="D16" s="60">
        <v>7087318</v>
      </c>
      <c r="E16" s="60">
        <v>2987473</v>
      </c>
      <c r="F16" s="4">
        <v>6537140.0437636757</v>
      </c>
      <c r="G16" s="4">
        <f t="shared" si="0"/>
        <v>4617066.6872730087</v>
      </c>
      <c r="I16" s="65">
        <f t="shared" si="1"/>
        <v>0.6470499999999999</v>
      </c>
      <c r="K16" s="60"/>
      <c r="L16" s="60"/>
      <c r="M16" s="60"/>
      <c r="S16" s="65">
        <v>2032</v>
      </c>
      <c r="T16" s="65">
        <v>5916343</v>
      </c>
      <c r="U16" s="65">
        <v>7087318</v>
      </c>
      <c r="V16" s="65">
        <v>2987473</v>
      </c>
    </row>
    <row r="17" spans="1:22" x14ac:dyDescent="0.25">
      <c r="A17">
        <v>2033</v>
      </c>
      <c r="B17">
        <v>3370722</v>
      </c>
      <c r="C17" s="60">
        <v>6338501</v>
      </c>
      <c r="D17" s="60">
        <v>7538953</v>
      </c>
      <c r="E17" s="60">
        <v>3013921</v>
      </c>
      <c r="F17" s="4">
        <v>6595013.1291028447</v>
      </c>
      <c r="G17" s="4">
        <f t="shared" si="0"/>
        <v>4861947.0882400395</v>
      </c>
      <c r="I17" s="65">
        <f t="shared" si="1"/>
        <v>0.6198999999999999</v>
      </c>
      <c r="K17" s="60"/>
      <c r="L17" s="60"/>
      <c r="M17" s="60"/>
      <c r="S17" s="65">
        <v>2033</v>
      </c>
      <c r="T17" s="65">
        <v>6338501</v>
      </c>
      <c r="U17" s="65">
        <v>7538953</v>
      </c>
      <c r="V17" s="65">
        <v>3013921</v>
      </c>
    </row>
    <row r="18" spans="1:22" x14ac:dyDescent="0.25">
      <c r="A18">
        <v>2034</v>
      </c>
      <c r="B18">
        <v>3462068</v>
      </c>
      <c r="C18" s="60">
        <v>6789945</v>
      </c>
      <c r="D18" s="60">
        <v>8006398</v>
      </c>
      <c r="E18" s="60">
        <v>3037218</v>
      </c>
      <c r="F18" s="4">
        <v>6645991.2472647699</v>
      </c>
      <c r="G18" s="4">
        <f t="shared" si="0"/>
        <v>5123944.3272880651</v>
      </c>
      <c r="I18" s="65">
        <f t="shared" si="1"/>
        <v>0.59274999999999989</v>
      </c>
      <c r="J18" s="60"/>
      <c r="K18" s="60"/>
      <c r="L18" s="60"/>
      <c r="M18" s="60"/>
      <c r="O18" s="60"/>
      <c r="S18" s="65">
        <v>2034</v>
      </c>
      <c r="T18" s="65">
        <v>6789945</v>
      </c>
      <c r="U18" s="65">
        <v>8006398</v>
      </c>
      <c r="V18" s="65">
        <v>3037218</v>
      </c>
    </row>
    <row r="19" spans="1:22" x14ac:dyDescent="0.25">
      <c r="A19">
        <v>2035</v>
      </c>
      <c r="B19">
        <v>3553414</v>
      </c>
      <c r="C19" s="60">
        <v>7272708</v>
      </c>
      <c r="D19" s="60">
        <v>8489654</v>
      </c>
      <c r="E19" s="60">
        <v>3057696</v>
      </c>
      <c r="F19" s="4">
        <v>6690800.8752735229</v>
      </c>
      <c r="G19" s="4">
        <f t="shared" si="0"/>
        <v>5406110.3253182471</v>
      </c>
      <c r="I19" s="65">
        <f t="shared" si="1"/>
        <v>0.56559999999999988</v>
      </c>
      <c r="J19" s="60"/>
      <c r="K19" s="60"/>
      <c r="L19" s="60"/>
      <c r="M19" s="60"/>
      <c r="O19" s="60"/>
      <c r="S19" s="65">
        <v>2035</v>
      </c>
      <c r="T19" s="65">
        <v>7272708</v>
      </c>
      <c r="U19" s="65">
        <v>8489654</v>
      </c>
      <c r="V19" s="65">
        <v>3057696</v>
      </c>
    </row>
    <row r="20" spans="1:22" x14ac:dyDescent="0.25">
      <c r="A20">
        <v>2036</v>
      </c>
      <c r="B20">
        <v>3644760</v>
      </c>
      <c r="C20" s="60">
        <v>7788963</v>
      </c>
      <c r="D20" s="60">
        <v>8988720</v>
      </c>
      <c r="E20" s="60">
        <v>3075662</v>
      </c>
      <c r="F20" s="4">
        <v>6730113.7855579862</v>
      </c>
      <c r="G20" s="4">
        <f t="shared" si="0"/>
        <v>5712066.115702481</v>
      </c>
      <c r="I20" s="65">
        <f t="shared" si="1"/>
        <v>0.53844999999999987</v>
      </c>
      <c r="J20" s="60"/>
      <c r="K20" s="60"/>
      <c r="L20" s="60"/>
      <c r="M20" s="60"/>
      <c r="O20" s="60"/>
      <c r="S20" s="65">
        <v>2036</v>
      </c>
      <c r="T20" s="65">
        <v>7788963</v>
      </c>
      <c r="U20" s="65">
        <v>8988720</v>
      </c>
      <c r="V20" s="65">
        <v>3075662</v>
      </c>
    </row>
    <row r="21" spans="1:22" x14ac:dyDescent="0.25">
      <c r="A21">
        <v>2037</v>
      </c>
      <c r="B21">
        <v>3736107</v>
      </c>
      <c r="C21" s="60">
        <v>8341034</v>
      </c>
      <c r="D21" s="60">
        <v>9503598</v>
      </c>
      <c r="E21" s="60">
        <v>3091399</v>
      </c>
      <c r="F21" s="4">
        <v>6764549.2341356669</v>
      </c>
      <c r="G21" s="4">
        <f t="shared" si="0"/>
        <v>6046154.8992763562</v>
      </c>
      <c r="I21" s="65">
        <f t="shared" si="1"/>
        <v>0.51129999999999987</v>
      </c>
      <c r="J21" s="60"/>
      <c r="K21" s="60"/>
      <c r="L21" s="60"/>
      <c r="M21" s="60"/>
      <c r="O21" s="60"/>
      <c r="S21" s="65">
        <v>2037</v>
      </c>
      <c r="T21" s="65">
        <v>8341034</v>
      </c>
      <c r="U21" s="65">
        <v>9503598</v>
      </c>
      <c r="V21" s="65">
        <v>3091399</v>
      </c>
    </row>
    <row r="22" spans="1:22" x14ac:dyDescent="0.25">
      <c r="A22">
        <v>2038</v>
      </c>
      <c r="B22">
        <v>3827453</v>
      </c>
      <c r="C22" s="60">
        <v>8931405</v>
      </c>
      <c r="D22" s="60">
        <v>10034287</v>
      </c>
      <c r="E22" s="60">
        <v>3105163</v>
      </c>
      <c r="F22" s="4">
        <v>6794667.3960612686</v>
      </c>
      <c r="G22" s="4">
        <f t="shared" si="0"/>
        <v>6413638.3352266876</v>
      </c>
      <c r="I22" s="65">
        <f t="shared" si="1"/>
        <v>0.48414999999999986</v>
      </c>
      <c r="J22" s="60"/>
      <c r="K22" s="60"/>
      <c r="L22" s="60"/>
      <c r="M22" s="60"/>
      <c r="O22" s="60"/>
      <c r="S22" s="65">
        <v>2038</v>
      </c>
      <c r="T22" s="65">
        <v>8931405</v>
      </c>
      <c r="U22" s="65">
        <v>10034287</v>
      </c>
      <c r="V22" s="65">
        <v>3105163</v>
      </c>
    </row>
    <row r="23" spans="1:22" x14ac:dyDescent="0.25">
      <c r="A23">
        <v>2039</v>
      </c>
      <c r="B23">
        <v>3918799</v>
      </c>
      <c r="C23" s="60">
        <v>9562732</v>
      </c>
      <c r="D23" s="60">
        <v>10580786</v>
      </c>
      <c r="E23" s="60">
        <v>3117186</v>
      </c>
      <c r="F23" s="4">
        <v>6820975.9299781183</v>
      </c>
      <c r="G23" s="4">
        <f t="shared" si="0"/>
        <v>6820975.9299781201</v>
      </c>
      <c r="I23" s="65">
        <f t="shared" si="1"/>
        <v>0.45699999999999985</v>
      </c>
      <c r="J23" s="60">
        <v>1</v>
      </c>
      <c r="K23" s="60"/>
      <c r="L23" s="60"/>
      <c r="M23" s="60"/>
      <c r="O23" s="60"/>
      <c r="S23" s="65">
        <v>2039</v>
      </c>
      <c r="T23" s="65">
        <v>9562732</v>
      </c>
      <c r="U23" s="65">
        <v>10580786</v>
      </c>
      <c r="V23" s="65">
        <v>3117186</v>
      </c>
    </row>
    <row r="24" spans="1:22" x14ac:dyDescent="0.25">
      <c r="G24" s="60"/>
      <c r="J24" s="60"/>
      <c r="K24" s="60"/>
      <c r="L24" s="60"/>
      <c r="M24" s="60"/>
      <c r="O24" s="60"/>
    </row>
    <row r="25" spans="1:22" x14ac:dyDescent="0.25">
      <c r="J25" s="60"/>
      <c r="K25" s="60"/>
      <c r="L25" s="60"/>
      <c r="M25" s="60"/>
    </row>
    <row r="26" spans="1:22" x14ac:dyDescent="0.25">
      <c r="J26" s="60"/>
      <c r="K26" s="60"/>
      <c r="L26" s="60"/>
      <c r="M26" s="60"/>
    </row>
    <row r="27" spans="1:22" x14ac:dyDescent="0.25">
      <c r="J27" s="60"/>
      <c r="K27" s="60"/>
      <c r="L27" s="60"/>
      <c r="M27" s="60"/>
    </row>
    <row r="28" spans="1:22" x14ac:dyDescent="0.25">
      <c r="J28" s="60"/>
      <c r="K28" s="60"/>
      <c r="L28" s="60"/>
      <c r="M28" s="60"/>
    </row>
    <row r="29" spans="1:22" x14ac:dyDescent="0.25">
      <c r="J29" s="60"/>
      <c r="K29" s="60"/>
      <c r="L29" s="60"/>
      <c r="M29" s="60"/>
    </row>
    <row r="30" spans="1:22" x14ac:dyDescent="0.25">
      <c r="J30" s="60"/>
      <c r="K30" s="60"/>
      <c r="L30" s="60"/>
      <c r="M30" s="60"/>
    </row>
    <row r="31" spans="1:22" x14ac:dyDescent="0.25">
      <c r="J31" s="60"/>
      <c r="K31" s="60"/>
      <c r="L31" s="60"/>
      <c r="M31" s="60"/>
    </row>
    <row r="32" spans="1:22" x14ac:dyDescent="0.25">
      <c r="J32" s="60"/>
      <c r="K32" s="60"/>
      <c r="L32" s="60"/>
      <c r="M32" s="60"/>
    </row>
    <row r="33" spans="10:13" x14ac:dyDescent="0.25">
      <c r="J33" s="60"/>
      <c r="K33" s="60"/>
      <c r="L33" s="60"/>
      <c r="M33" s="60"/>
    </row>
    <row r="34" spans="10:13" x14ac:dyDescent="0.25">
      <c r="J34" s="60"/>
      <c r="K34" s="60"/>
      <c r="L34" s="60"/>
      <c r="M34" s="60"/>
    </row>
    <row r="35" spans="10:13" x14ac:dyDescent="0.25">
      <c r="K35" s="60"/>
      <c r="L35" s="60"/>
    </row>
  </sheetData>
  <mergeCells count="3">
    <mergeCell ref="T1:V1"/>
    <mergeCell ref="A1:A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generales</vt:lpstr>
      <vt:lpstr>Taza de crecimiento</vt:lpstr>
      <vt:lpstr>Poblacion</vt:lpstr>
      <vt:lpstr>Analisis varios</vt:lpstr>
      <vt:lpstr>Vivienda y poblacion</vt:lpstr>
      <vt:lpstr>Consumo</vt:lpstr>
      <vt:lpstr>Resultados 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2019-07-18T18:13:10Z</dcterms:modified>
</cp:coreProperties>
</file>