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T\"/>
    </mc:Choice>
  </mc:AlternateContent>
  <xr:revisionPtr revIDLastSave="0" documentId="13_ncr:1_{EADE2074-9D5B-46A7-8E5E-DC09089D58F5}" xr6:coauthVersionLast="43" xr6:coauthVersionMax="43" xr10:uidLastSave="{00000000-0000-0000-0000-000000000000}"/>
  <bookViews>
    <workbookView xWindow="20370" yWindow="-4725" windowWidth="29040" windowHeight="15840" activeTab="2" xr2:uid="{00000000-000D-0000-FFFF-FFFF00000000}"/>
  </bookViews>
  <sheets>
    <sheet name="Quadro Docente" sheetId="1" r:id="rId1"/>
    <sheet name="EGP" sheetId="3" r:id="rId2"/>
    <sheet name="EGM" sheetId="6" r:id="rId3"/>
    <sheet name="EGC" sheetId="7" r:id="rId4"/>
    <sheet name="Quadro" sheetId="5" r:id="rId5"/>
    <sheet name="Profes" sheetId="9" r:id="rId6"/>
  </sheets>
  <definedNames>
    <definedName name="_xlnm.Print_Area" localSheetId="3">EGC!$W$1:$AM$129</definedName>
    <definedName name="_xlnm.Print_Area" localSheetId="2">EGM!$W$1:$AM$129</definedName>
    <definedName name="_xlnm.Print_Area" localSheetId="1">EGP!$W$1:$AM$129</definedName>
    <definedName name="_xlnm.Print_Area" localSheetId="5">Profes!$A$1:$F$226</definedName>
    <definedName name="Disciplinas" localSheetId="3">Tabela1367[#All]</definedName>
    <definedName name="Disciplinas" localSheetId="2">Tabela136[#All]</definedName>
    <definedName name="Disciplinas" localSheetId="1">Tabela13[#All]</definedName>
    <definedName name="Disciplinas" localSheetId="4">#REF!</definedName>
    <definedName name="Disciplinas">#REF!</definedName>
    <definedName name="Turma" localSheetId="3">EGC!$P$3:$S$33</definedName>
    <definedName name="Turma" localSheetId="2">EGM!$P$3:$S$33</definedName>
    <definedName name="Turma" localSheetId="1">EGP!$P$3:$S$33</definedName>
    <definedName name="Turma" localSheetId="4">Quadro!#REF!</definedName>
    <definedName name="Tur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8" i="7" l="1"/>
  <c r="AH47" i="6"/>
  <c r="AF43" i="6" l="1"/>
  <c r="AG43" i="6"/>
  <c r="AH43" i="6"/>
  <c r="AI43" i="6"/>
  <c r="AJ43" i="6"/>
  <c r="AE43" i="6"/>
  <c r="AF37" i="7"/>
  <c r="AG37" i="7"/>
  <c r="AH37" i="7"/>
  <c r="AI37" i="7"/>
  <c r="AJ37" i="7"/>
  <c r="AM4" i="7"/>
  <c r="AM5" i="7" s="1"/>
  <c r="AM6" i="7" s="1"/>
  <c r="AE20" i="6"/>
  <c r="AE20" i="7" s="1"/>
  <c r="AF20" i="6"/>
  <c r="AF20" i="7" s="1"/>
  <c r="AG20" i="6"/>
  <c r="AG20" i="7" s="1"/>
  <c r="AH20" i="6"/>
  <c r="AH20" i="7" s="1"/>
  <c r="AI20" i="6"/>
  <c r="AI20" i="7" s="1"/>
  <c r="AJ20" i="6"/>
  <c r="AJ20" i="7" s="1"/>
  <c r="AE21" i="6"/>
  <c r="AE21" i="7" s="1"/>
  <c r="AF21" i="6"/>
  <c r="AF21" i="7" s="1"/>
  <c r="AG21" i="6"/>
  <c r="AG21" i="7" s="1"/>
  <c r="AH21" i="6"/>
  <c r="AH21" i="7" s="1"/>
  <c r="AI21" i="6"/>
  <c r="AI21" i="7" s="1"/>
  <c r="AJ21" i="6"/>
  <c r="AJ21" i="7" s="1"/>
  <c r="AE22" i="6"/>
  <c r="AE22" i="7" s="1"/>
  <c r="AF22" i="6"/>
  <c r="AF22" i="7" s="1"/>
  <c r="AG22" i="6"/>
  <c r="AG22" i="7" s="1"/>
  <c r="AH22" i="6"/>
  <c r="AH22" i="7" s="1"/>
  <c r="AI22" i="6"/>
  <c r="AI22" i="7" s="1"/>
  <c r="AJ22" i="6"/>
  <c r="AJ22" i="7" s="1"/>
  <c r="AF19" i="6"/>
  <c r="AF19" i="7" s="1"/>
  <c r="AG19" i="6"/>
  <c r="AG19" i="7" s="1"/>
  <c r="AH19" i="6"/>
  <c r="AH19" i="7" s="1"/>
  <c r="AI19" i="6"/>
  <c r="AI19" i="7" s="1"/>
  <c r="AJ19" i="6"/>
  <c r="AJ19" i="7" s="1"/>
  <c r="AE19" i="6"/>
  <c r="AE19" i="7" s="1"/>
  <c r="AC51" i="3"/>
  <c r="AC31" i="3"/>
  <c r="AF64" i="6" l="1"/>
  <c r="AG64" i="6"/>
  <c r="AH64" i="6"/>
  <c r="AI64" i="6"/>
  <c r="J24" i="5" s="1"/>
  <c r="AJ64" i="6"/>
  <c r="AE64" i="6"/>
  <c r="AF38" i="7"/>
  <c r="AG38" i="7"/>
  <c r="AH38" i="7"/>
  <c r="AI38" i="7"/>
  <c r="AJ38" i="7"/>
  <c r="AE38" i="7"/>
  <c r="AG31" i="3"/>
  <c r="AB31" i="3"/>
  <c r="AE12" i="7"/>
  <c r="AF12" i="7"/>
  <c r="AG12" i="7"/>
  <c r="AH12" i="7"/>
  <c r="AI12" i="7"/>
  <c r="AJ12" i="7"/>
  <c r="AE13" i="7"/>
  <c r="AF13" i="7"/>
  <c r="AG13" i="7"/>
  <c r="AH13" i="7"/>
  <c r="AI13" i="7"/>
  <c r="AJ13" i="7"/>
  <c r="AE14" i="7"/>
  <c r="AF14" i="7"/>
  <c r="AG14" i="7"/>
  <c r="AH14" i="7"/>
  <c r="AI14" i="7"/>
  <c r="AJ14" i="7"/>
  <c r="AE15" i="7"/>
  <c r="AF15" i="7"/>
  <c r="AG15" i="7"/>
  <c r="AH15" i="7"/>
  <c r="AI15" i="7"/>
  <c r="AJ15" i="7"/>
  <c r="AE16" i="7"/>
  <c r="AF16" i="7"/>
  <c r="AG16" i="7"/>
  <c r="AH16" i="7"/>
  <c r="AI16" i="7"/>
  <c r="AJ16" i="7"/>
  <c r="AF11" i="7"/>
  <c r="AG11" i="7"/>
  <c r="AH11" i="7"/>
  <c r="AI11" i="7"/>
  <c r="AJ11" i="7"/>
  <c r="AE11" i="7"/>
  <c r="AB12" i="7"/>
  <c r="AB13" i="7"/>
  <c r="AB14" i="7"/>
  <c r="AB15" i="7"/>
  <c r="AB11" i="7"/>
  <c r="C27" i="5"/>
  <c r="A27" i="5"/>
  <c r="F27" i="5"/>
  <c r="G27" i="5"/>
  <c r="H27" i="5"/>
  <c r="I27" i="5"/>
  <c r="J27" i="5"/>
  <c r="K27" i="5"/>
  <c r="C24" i="5"/>
  <c r="C69" i="5"/>
  <c r="G24" i="5"/>
  <c r="H24" i="5"/>
  <c r="I24" i="5"/>
  <c r="K24" i="5"/>
  <c r="AE37" i="7" l="1"/>
  <c r="AJ35" i="7"/>
  <c r="AI35" i="7"/>
  <c r="AG35" i="7"/>
  <c r="AE35" i="7"/>
  <c r="AB37" i="7"/>
  <c r="AJ30" i="7"/>
  <c r="AI30" i="7"/>
  <c r="AH30" i="7"/>
  <c r="AG30" i="7"/>
  <c r="AF30" i="7"/>
  <c r="AE30" i="7"/>
  <c r="AJ29" i="7"/>
  <c r="AI29" i="7"/>
  <c r="AH29" i="7"/>
  <c r="AG29" i="7"/>
  <c r="AF29" i="7"/>
  <c r="AE29" i="7"/>
  <c r="AJ28" i="7"/>
  <c r="AI28" i="7"/>
  <c r="AH28" i="7"/>
  <c r="AG28" i="7"/>
  <c r="AF28" i="7"/>
  <c r="AE28" i="7"/>
  <c r="AJ27" i="7"/>
  <c r="AI27" i="7"/>
  <c r="AH27" i="7"/>
  <c r="AG27" i="7"/>
  <c r="AF27" i="7"/>
  <c r="AE27" i="7"/>
  <c r="AB24" i="7"/>
  <c r="AB23" i="7"/>
  <c r="AB22" i="7"/>
  <c r="AB21" i="7"/>
  <c r="AB20" i="7"/>
  <c r="AB19" i="7"/>
  <c r="F24" i="5"/>
  <c r="AB64" i="6"/>
  <c r="A24" i="5" s="1"/>
  <c r="AB60" i="6"/>
  <c r="AJ54" i="6"/>
  <c r="AI54" i="6"/>
  <c r="AH54" i="6"/>
  <c r="AG54" i="6"/>
  <c r="AF54" i="6"/>
  <c r="AJ51" i="6"/>
  <c r="AI51" i="6"/>
  <c r="AH51" i="6"/>
  <c r="AG51" i="6"/>
  <c r="AF51" i="6"/>
  <c r="AE51" i="6"/>
  <c r="AB54" i="6"/>
  <c r="AB51" i="6"/>
  <c r="AJ47" i="6"/>
  <c r="AI47" i="6"/>
  <c r="AG47" i="6"/>
  <c r="AF47" i="6"/>
  <c r="AE47" i="6"/>
  <c r="AJ31" i="3"/>
  <c r="AI31" i="3"/>
  <c r="AH31" i="3"/>
  <c r="AF31" i="3"/>
  <c r="AE31" i="3"/>
  <c r="H130" i="5" l="1"/>
  <c r="I130" i="5"/>
  <c r="J130" i="5"/>
  <c r="F130" i="5"/>
  <c r="AE88" i="6"/>
  <c r="I80" i="5"/>
  <c r="K80" i="5"/>
  <c r="F80" i="5"/>
  <c r="A80" i="5"/>
  <c r="G132" i="5"/>
  <c r="H132" i="5"/>
  <c r="I132" i="5"/>
  <c r="G110" i="5"/>
  <c r="J110" i="5"/>
  <c r="K110" i="5"/>
  <c r="A110" i="5"/>
  <c r="H35" i="5"/>
  <c r="I35" i="5"/>
  <c r="A35" i="5"/>
  <c r="AE84" i="6"/>
  <c r="Y10" i="7"/>
  <c r="D72" i="5" s="1"/>
  <c r="Y2" i="7"/>
  <c r="D104" i="5" s="1"/>
  <c r="C113" i="5"/>
  <c r="C83" i="5"/>
  <c r="C104" i="5"/>
  <c r="C15" i="5"/>
  <c r="C57" i="5"/>
  <c r="C86" i="5"/>
  <c r="C103" i="5"/>
  <c r="C36" i="5"/>
  <c r="C62" i="5"/>
  <c r="Y18" i="7"/>
  <c r="D37" i="5" s="1"/>
  <c r="C116" i="5"/>
  <c r="C37" i="5"/>
  <c r="C55" i="5"/>
  <c r="C46" i="5"/>
  <c r="C28" i="5"/>
  <c r="Y26" i="7"/>
  <c r="C119" i="5"/>
  <c r="C66" i="5"/>
  <c r="C60" i="5"/>
  <c r="C31" i="5"/>
  <c r="Y34" i="7"/>
  <c r="D90" i="5" s="1"/>
  <c r="C90" i="5"/>
  <c r="C99" i="5"/>
  <c r="C96" i="5"/>
  <c r="C120" i="5"/>
  <c r="Y42" i="7"/>
  <c r="C49" i="5"/>
  <c r="C42" i="5"/>
  <c r="C34" i="5"/>
  <c r="C102" i="5"/>
  <c r="Y50" i="7"/>
  <c r="C112" i="5"/>
  <c r="C41" i="5"/>
  <c r="C80" i="5"/>
  <c r="C40" i="5"/>
  <c r="Y58" i="7"/>
  <c r="C109" i="5"/>
  <c r="C79" i="5"/>
  <c r="C53" i="5"/>
  <c r="C78" i="5"/>
  <c r="Y74" i="7"/>
  <c r="Y66" i="7"/>
  <c r="Y82" i="7"/>
  <c r="W75" i="7"/>
  <c r="W76" i="7" s="1"/>
  <c r="Z7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W83" i="7"/>
  <c r="Z82" i="7"/>
  <c r="A112" i="5"/>
  <c r="W51" i="7"/>
  <c r="W52" i="7" s="1"/>
  <c r="Z50" i="7"/>
  <c r="F112" i="5"/>
  <c r="G112" i="5"/>
  <c r="H112" i="5"/>
  <c r="I112" i="5"/>
  <c r="J112" i="5"/>
  <c r="K112" i="5"/>
  <c r="A131" i="5"/>
  <c r="W59" i="7"/>
  <c r="W60" i="7" s="1"/>
  <c r="W61" i="7" s="1"/>
  <c r="W62" i="7" s="1"/>
  <c r="Z58" i="7"/>
  <c r="C131" i="5"/>
  <c r="F131" i="5"/>
  <c r="G131" i="5"/>
  <c r="H131" i="5"/>
  <c r="I131" i="5"/>
  <c r="J131" i="5"/>
  <c r="K131" i="5"/>
  <c r="A78" i="5"/>
  <c r="G78" i="5"/>
  <c r="H78" i="5"/>
  <c r="I78" i="5"/>
  <c r="J78" i="5"/>
  <c r="K78" i="5"/>
  <c r="A53" i="5"/>
  <c r="F53" i="5"/>
  <c r="G53" i="5"/>
  <c r="H53" i="5"/>
  <c r="I53" i="5"/>
  <c r="J53" i="5"/>
  <c r="K53" i="5"/>
  <c r="A79" i="5"/>
  <c r="F79" i="5"/>
  <c r="G79" i="5"/>
  <c r="H79" i="5"/>
  <c r="I79" i="5"/>
  <c r="J79" i="5"/>
  <c r="K79" i="5"/>
  <c r="A109" i="5"/>
  <c r="F109" i="5"/>
  <c r="G109" i="5"/>
  <c r="H109" i="5"/>
  <c r="I109" i="5"/>
  <c r="J109" i="5"/>
  <c r="K109" i="5"/>
  <c r="W67" i="7"/>
  <c r="W68" i="7" s="1"/>
  <c r="Z66" i="7"/>
  <c r="A130" i="5"/>
  <c r="C130" i="5"/>
  <c r="G130" i="5"/>
  <c r="K130" i="5"/>
  <c r="A40" i="5"/>
  <c r="F40" i="5"/>
  <c r="G40" i="5"/>
  <c r="H40" i="5"/>
  <c r="I40" i="5"/>
  <c r="J40" i="5"/>
  <c r="K40" i="5"/>
  <c r="G80" i="5"/>
  <c r="H80" i="5"/>
  <c r="J80" i="5"/>
  <c r="A41" i="5"/>
  <c r="F41" i="5"/>
  <c r="G41" i="5"/>
  <c r="H41" i="5"/>
  <c r="I41" i="5"/>
  <c r="J41" i="5"/>
  <c r="K41" i="5"/>
  <c r="A102" i="5"/>
  <c r="W43" i="7"/>
  <c r="Z42" i="7"/>
  <c r="F102" i="5"/>
  <c r="G102" i="5"/>
  <c r="H102" i="5"/>
  <c r="I102" i="5"/>
  <c r="J102" i="5"/>
  <c r="K102" i="5"/>
  <c r="A34" i="5"/>
  <c r="F34" i="5"/>
  <c r="G34" i="5"/>
  <c r="I34" i="5"/>
  <c r="J34" i="5"/>
  <c r="K34" i="5"/>
  <c r="A42" i="5"/>
  <c r="F42" i="5"/>
  <c r="G42" i="5"/>
  <c r="H42" i="5"/>
  <c r="I42" i="5"/>
  <c r="J42" i="5"/>
  <c r="K42" i="5"/>
  <c r="A49" i="5"/>
  <c r="F49" i="5"/>
  <c r="G49" i="5"/>
  <c r="H49" i="5"/>
  <c r="I49" i="5"/>
  <c r="J49" i="5"/>
  <c r="K49" i="5"/>
  <c r="A45" i="5"/>
  <c r="W35" i="7"/>
  <c r="Z34" i="7"/>
  <c r="C45" i="5"/>
  <c r="F45" i="5"/>
  <c r="H45" i="5"/>
  <c r="I45" i="5"/>
  <c r="J45" i="5"/>
  <c r="K45" i="5"/>
  <c r="A120" i="5"/>
  <c r="F120" i="5"/>
  <c r="G120" i="5"/>
  <c r="H120" i="5"/>
  <c r="I120" i="5"/>
  <c r="J120" i="5"/>
  <c r="K120" i="5"/>
  <c r="A96" i="5"/>
  <c r="F96" i="5"/>
  <c r="G96" i="5"/>
  <c r="H96" i="5"/>
  <c r="I96" i="5"/>
  <c r="K96" i="5"/>
  <c r="A99" i="5"/>
  <c r="G99" i="5"/>
  <c r="H99" i="5"/>
  <c r="I99" i="5"/>
  <c r="J99" i="5"/>
  <c r="K99" i="5"/>
  <c r="A90" i="5"/>
  <c r="F90" i="5"/>
  <c r="G90" i="5"/>
  <c r="H90" i="5"/>
  <c r="I90" i="5"/>
  <c r="J90" i="5"/>
  <c r="K90" i="5"/>
  <c r="A43" i="5"/>
  <c r="C43" i="5"/>
  <c r="F43" i="5"/>
  <c r="G43" i="5"/>
  <c r="H43" i="5"/>
  <c r="I43" i="5"/>
  <c r="J43" i="5"/>
  <c r="K43" i="5"/>
  <c r="A128" i="5"/>
  <c r="W27" i="7"/>
  <c r="W28" i="7" s="1"/>
  <c r="W29" i="7" s="1"/>
  <c r="W30" i="7" s="1"/>
  <c r="Z26" i="7"/>
  <c r="C128" i="5"/>
  <c r="F128" i="5"/>
  <c r="G128" i="5"/>
  <c r="H128" i="5"/>
  <c r="I128" i="5"/>
  <c r="J128" i="5"/>
  <c r="K128" i="5"/>
  <c r="AB28" i="7"/>
  <c r="A31" i="5" s="1"/>
  <c r="G31" i="5"/>
  <c r="H31" i="5"/>
  <c r="I31" i="5"/>
  <c r="J31" i="5"/>
  <c r="K31" i="5"/>
  <c r="AB29" i="7"/>
  <c r="A60" i="5" s="1"/>
  <c r="F60" i="5"/>
  <c r="G60" i="5"/>
  <c r="I60" i="5"/>
  <c r="J60" i="5"/>
  <c r="K60" i="5"/>
  <c r="AB30" i="7"/>
  <c r="A66" i="5" s="1"/>
  <c r="F66" i="5"/>
  <c r="G66" i="5"/>
  <c r="H66" i="5"/>
  <c r="I66" i="5"/>
  <c r="J66" i="5"/>
  <c r="K66" i="5"/>
  <c r="A119" i="5"/>
  <c r="F119" i="5"/>
  <c r="G119" i="5"/>
  <c r="H119" i="5"/>
  <c r="I119" i="5"/>
  <c r="J119" i="5"/>
  <c r="K119" i="5"/>
  <c r="AB4" i="7"/>
  <c r="A57" i="5" s="1"/>
  <c r="W3" i="7"/>
  <c r="W4" i="7" s="1"/>
  <c r="Z2" i="7"/>
  <c r="AE4" i="7"/>
  <c r="F57" i="5" s="1"/>
  <c r="AF4" i="7"/>
  <c r="G57" i="5" s="1"/>
  <c r="AG4" i="7"/>
  <c r="H57" i="5" s="1"/>
  <c r="AH4" i="7"/>
  <c r="I57" i="5" s="1"/>
  <c r="AI4" i="7"/>
  <c r="J57" i="5" s="1"/>
  <c r="AJ4" i="7"/>
  <c r="K57" i="5" s="1"/>
  <c r="AB5" i="7"/>
  <c r="A15" i="5" s="1"/>
  <c r="AE5" i="7"/>
  <c r="F15" i="5" s="1"/>
  <c r="AF5" i="7"/>
  <c r="G15" i="5" s="1"/>
  <c r="AG5" i="7"/>
  <c r="H15" i="5" s="1"/>
  <c r="AH5" i="7"/>
  <c r="I15" i="5" s="1"/>
  <c r="AI5" i="7"/>
  <c r="J15" i="5" s="1"/>
  <c r="AJ5" i="7"/>
  <c r="K15" i="5" s="1"/>
  <c r="AB6" i="7"/>
  <c r="A104" i="5" s="1"/>
  <c r="AE6" i="7"/>
  <c r="F104" i="5" s="1"/>
  <c r="AF6" i="7"/>
  <c r="G104" i="5" s="1"/>
  <c r="AG6" i="7"/>
  <c r="H104" i="5" s="1"/>
  <c r="AH6" i="7"/>
  <c r="I104" i="5" s="1"/>
  <c r="AI6" i="7"/>
  <c r="J104" i="5" s="1"/>
  <c r="AJ6" i="7"/>
  <c r="K104" i="5" s="1"/>
  <c r="AB7" i="7"/>
  <c r="A83" i="5" s="1"/>
  <c r="AE7" i="7"/>
  <c r="F83" i="5" s="1"/>
  <c r="AF7" i="7"/>
  <c r="G83" i="5" s="1"/>
  <c r="AG7" i="7"/>
  <c r="H83" i="5" s="1"/>
  <c r="AH7" i="7"/>
  <c r="I83" i="5" s="1"/>
  <c r="AI7" i="7"/>
  <c r="J83" i="5" s="1"/>
  <c r="AJ7" i="7"/>
  <c r="K83" i="5" s="1"/>
  <c r="A113" i="5"/>
  <c r="AE8" i="7"/>
  <c r="F113" i="5" s="1"/>
  <c r="AF8" i="7"/>
  <c r="G113" i="5" s="1"/>
  <c r="AG8" i="7"/>
  <c r="H113" i="5" s="1"/>
  <c r="AH8" i="7"/>
  <c r="I113" i="5" s="1"/>
  <c r="AI8" i="7"/>
  <c r="J113" i="5" s="1"/>
  <c r="AJ8" i="7"/>
  <c r="K113" i="5" s="1"/>
  <c r="A72" i="5"/>
  <c r="W11" i="7"/>
  <c r="Z10" i="7"/>
  <c r="C72" i="5"/>
  <c r="F72" i="5"/>
  <c r="G72" i="5"/>
  <c r="H72" i="5"/>
  <c r="I72" i="5"/>
  <c r="J72" i="5"/>
  <c r="K72" i="5"/>
  <c r="A62" i="5"/>
  <c r="F62" i="5"/>
  <c r="G62" i="5"/>
  <c r="H62" i="5"/>
  <c r="I62" i="5"/>
  <c r="J62" i="5"/>
  <c r="K62" i="5"/>
  <c r="A36" i="5"/>
  <c r="F36" i="5"/>
  <c r="G36" i="5"/>
  <c r="H36" i="5"/>
  <c r="I36" i="5"/>
  <c r="J36" i="5"/>
  <c r="K36" i="5"/>
  <c r="A103" i="5"/>
  <c r="F103" i="5"/>
  <c r="G103" i="5"/>
  <c r="H103" i="5"/>
  <c r="I103" i="5"/>
  <c r="J103" i="5"/>
  <c r="K103" i="5"/>
  <c r="A86" i="5"/>
  <c r="F86" i="5"/>
  <c r="G86" i="5"/>
  <c r="H86" i="5"/>
  <c r="I86" i="5"/>
  <c r="J86" i="5"/>
  <c r="K86" i="5"/>
  <c r="A125" i="5"/>
  <c r="W19" i="7"/>
  <c r="Z18" i="7"/>
  <c r="C125" i="5"/>
  <c r="F125" i="5"/>
  <c r="G125" i="5"/>
  <c r="H125" i="5"/>
  <c r="I125" i="5"/>
  <c r="J125" i="5"/>
  <c r="K125" i="5"/>
  <c r="A28" i="5"/>
  <c r="F28" i="5"/>
  <c r="G28" i="5"/>
  <c r="H28" i="5"/>
  <c r="I28" i="5"/>
  <c r="J28" i="5"/>
  <c r="K28" i="5"/>
  <c r="A46" i="5"/>
  <c r="F46" i="5"/>
  <c r="G46" i="5"/>
  <c r="H46" i="5"/>
  <c r="I46" i="5"/>
  <c r="J46" i="5"/>
  <c r="K46" i="5"/>
  <c r="A55" i="5"/>
  <c r="F55" i="5"/>
  <c r="G55" i="5"/>
  <c r="H55" i="5"/>
  <c r="I55" i="5"/>
  <c r="J55" i="5"/>
  <c r="K55" i="5"/>
  <c r="A37" i="5"/>
  <c r="F37" i="5"/>
  <c r="G37" i="5"/>
  <c r="H37" i="5"/>
  <c r="I37" i="5"/>
  <c r="J37" i="5"/>
  <c r="K37" i="5"/>
  <c r="A116" i="5"/>
  <c r="F116" i="5"/>
  <c r="G116" i="5"/>
  <c r="H116" i="5"/>
  <c r="I116" i="5"/>
  <c r="J116" i="5"/>
  <c r="K116" i="5"/>
  <c r="AF3" i="7"/>
  <c r="G70" i="5" s="1"/>
  <c r="AG3" i="7"/>
  <c r="H70" i="5" s="1"/>
  <c r="AH3" i="7"/>
  <c r="I70" i="5" s="1"/>
  <c r="AI3" i="7"/>
  <c r="J70" i="5" s="1"/>
  <c r="AJ3" i="7"/>
  <c r="K70" i="5" s="1"/>
  <c r="AE3" i="7"/>
  <c r="F70" i="5" s="1"/>
  <c r="C70" i="5"/>
  <c r="AB3" i="7"/>
  <c r="A70" i="5" s="1"/>
  <c r="Y2" i="6"/>
  <c r="D105" i="5" s="1"/>
  <c r="C114" i="5"/>
  <c r="C84" i="5"/>
  <c r="C105" i="5"/>
  <c r="C16" i="5"/>
  <c r="C58" i="5"/>
  <c r="Y10" i="6"/>
  <c r="D106" i="5" s="1"/>
  <c r="C87" i="5"/>
  <c r="C106" i="5"/>
  <c r="C35" i="5"/>
  <c r="C63" i="5"/>
  <c r="Y18" i="6"/>
  <c r="D56" i="5" s="1"/>
  <c r="C117" i="5"/>
  <c r="C38" i="5"/>
  <c r="C56" i="5"/>
  <c r="C47" i="5"/>
  <c r="C29" i="5"/>
  <c r="Y26" i="6"/>
  <c r="D44" i="5" s="1"/>
  <c r="C44" i="5"/>
  <c r="C67" i="5"/>
  <c r="C61" i="5"/>
  <c r="C32" i="5"/>
  <c r="Y34" i="6"/>
  <c r="D2" i="5" s="1"/>
  <c r="C91" i="5"/>
  <c r="C50" i="5"/>
  <c r="C97" i="5"/>
  <c r="C2" i="5"/>
  <c r="Y42" i="6"/>
  <c r="D51" i="5" s="1"/>
  <c r="C107" i="5"/>
  <c r="C51" i="5"/>
  <c r="C100" i="5"/>
  <c r="C12" i="5"/>
  <c r="Y50" i="6"/>
  <c r="D3" i="5" s="1"/>
  <c r="C26" i="5"/>
  <c r="C13" i="5"/>
  <c r="C3" i="5"/>
  <c r="C19" i="5"/>
  <c r="C10" i="5"/>
  <c r="Y58" i="6"/>
  <c r="D69" i="5" s="1"/>
  <c r="C110" i="5"/>
  <c r="C14" i="5"/>
  <c r="C4" i="5"/>
  <c r="Y66" i="6"/>
  <c r="Y74" i="6"/>
  <c r="Y82" i="6"/>
  <c r="A58" i="5"/>
  <c r="W3" i="6"/>
  <c r="Z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F58" i="5"/>
  <c r="G58" i="5"/>
  <c r="H58" i="5"/>
  <c r="I58" i="5"/>
  <c r="J58" i="5"/>
  <c r="K58" i="5"/>
  <c r="A16" i="5"/>
  <c r="F16" i="5"/>
  <c r="G16" i="5"/>
  <c r="H16" i="5"/>
  <c r="I16" i="5"/>
  <c r="J16" i="5"/>
  <c r="K16" i="5"/>
  <c r="A105" i="5"/>
  <c r="F105" i="5"/>
  <c r="G105" i="5"/>
  <c r="H105" i="5"/>
  <c r="I105" i="5"/>
  <c r="J105" i="5"/>
  <c r="K105" i="5"/>
  <c r="A84" i="5"/>
  <c r="F84" i="5"/>
  <c r="G84" i="5"/>
  <c r="H84" i="5"/>
  <c r="I84" i="5"/>
  <c r="J84" i="5"/>
  <c r="K84" i="5"/>
  <c r="A114" i="5"/>
  <c r="F114" i="5"/>
  <c r="G114" i="5"/>
  <c r="H114" i="5"/>
  <c r="I114" i="5"/>
  <c r="J114" i="5"/>
  <c r="K114" i="5"/>
  <c r="A73" i="5"/>
  <c r="W11" i="6"/>
  <c r="Z10" i="6"/>
  <c r="C73" i="5"/>
  <c r="F73" i="5"/>
  <c r="G73" i="5"/>
  <c r="H73" i="5"/>
  <c r="I73" i="5"/>
  <c r="J73" i="5"/>
  <c r="K73" i="5"/>
  <c r="A63" i="5"/>
  <c r="F63" i="5"/>
  <c r="G63" i="5"/>
  <c r="H63" i="5"/>
  <c r="I63" i="5"/>
  <c r="J63" i="5"/>
  <c r="K63" i="5"/>
  <c r="G35" i="5"/>
  <c r="J35" i="5"/>
  <c r="K35" i="5"/>
  <c r="A106" i="5"/>
  <c r="F106" i="5"/>
  <c r="G106" i="5"/>
  <c r="H106" i="5"/>
  <c r="I106" i="5"/>
  <c r="J106" i="5"/>
  <c r="K106" i="5"/>
  <c r="A87" i="5"/>
  <c r="F87" i="5"/>
  <c r="G87" i="5"/>
  <c r="H87" i="5"/>
  <c r="I87" i="5"/>
  <c r="J87" i="5"/>
  <c r="K87" i="5"/>
  <c r="A126" i="5"/>
  <c r="W19" i="6"/>
  <c r="W20" i="6" s="1"/>
  <c r="W21" i="6" s="1"/>
  <c r="Z18" i="6"/>
  <c r="C126" i="5"/>
  <c r="F126" i="5"/>
  <c r="G126" i="5"/>
  <c r="H126" i="5"/>
  <c r="I126" i="5"/>
  <c r="J126" i="5"/>
  <c r="K126" i="5"/>
  <c r="A29" i="5"/>
  <c r="F29" i="5"/>
  <c r="G29" i="5"/>
  <c r="H29" i="5"/>
  <c r="I29" i="5"/>
  <c r="J29" i="5"/>
  <c r="K29" i="5"/>
  <c r="A47" i="5"/>
  <c r="F47" i="5"/>
  <c r="G47" i="5"/>
  <c r="H47" i="5"/>
  <c r="I47" i="5"/>
  <c r="J47" i="5"/>
  <c r="K47" i="5"/>
  <c r="A56" i="5"/>
  <c r="F56" i="5"/>
  <c r="G56" i="5"/>
  <c r="H56" i="5"/>
  <c r="I56" i="5"/>
  <c r="J56" i="5"/>
  <c r="K56" i="5"/>
  <c r="A38" i="5"/>
  <c r="F38" i="5"/>
  <c r="G38" i="5"/>
  <c r="H38" i="5"/>
  <c r="I38" i="5"/>
  <c r="J38" i="5"/>
  <c r="K38" i="5"/>
  <c r="A117" i="5"/>
  <c r="F117" i="5"/>
  <c r="G117" i="5"/>
  <c r="H117" i="5"/>
  <c r="I117" i="5"/>
  <c r="J117" i="5"/>
  <c r="K117" i="5"/>
  <c r="A129" i="5"/>
  <c r="W27" i="6"/>
  <c r="Z26" i="6"/>
  <c r="C129" i="5"/>
  <c r="F129" i="5"/>
  <c r="G129" i="5"/>
  <c r="H129" i="5"/>
  <c r="I129" i="5"/>
  <c r="J129" i="5"/>
  <c r="K129" i="5"/>
  <c r="A32" i="5"/>
  <c r="F32" i="5"/>
  <c r="G32" i="5"/>
  <c r="H32" i="5"/>
  <c r="I32" i="5"/>
  <c r="J32" i="5"/>
  <c r="K32" i="5"/>
  <c r="A61" i="5"/>
  <c r="F61" i="5"/>
  <c r="G61" i="5"/>
  <c r="H61" i="5"/>
  <c r="I61" i="5"/>
  <c r="J61" i="5"/>
  <c r="K61" i="5"/>
  <c r="A67" i="5"/>
  <c r="F67" i="5"/>
  <c r="G67" i="5"/>
  <c r="H67" i="5"/>
  <c r="I67" i="5"/>
  <c r="J67" i="5"/>
  <c r="K67" i="5"/>
  <c r="A44" i="5"/>
  <c r="F44" i="5"/>
  <c r="G44" i="5"/>
  <c r="H44" i="5"/>
  <c r="I44" i="5"/>
  <c r="J44" i="5"/>
  <c r="K44" i="5"/>
  <c r="A11" i="5"/>
  <c r="W35" i="6"/>
  <c r="Z34" i="6"/>
  <c r="C11" i="5"/>
  <c r="F11" i="5"/>
  <c r="G11" i="5"/>
  <c r="H11" i="5"/>
  <c r="I11" i="5"/>
  <c r="J11" i="5"/>
  <c r="K11" i="5"/>
  <c r="A2" i="5"/>
  <c r="F2" i="5"/>
  <c r="G2" i="5"/>
  <c r="H2" i="5"/>
  <c r="I2" i="5"/>
  <c r="J2" i="5"/>
  <c r="K2" i="5"/>
  <c r="A97" i="5"/>
  <c r="F97" i="5"/>
  <c r="G97" i="5"/>
  <c r="H97" i="5"/>
  <c r="I97" i="5"/>
  <c r="J97" i="5"/>
  <c r="K97" i="5"/>
  <c r="A50" i="5"/>
  <c r="F50" i="5"/>
  <c r="G50" i="5"/>
  <c r="H50" i="5"/>
  <c r="I50" i="5"/>
  <c r="J50" i="5"/>
  <c r="K50" i="5"/>
  <c r="A91" i="5"/>
  <c r="F91" i="5"/>
  <c r="G91" i="5"/>
  <c r="H91" i="5"/>
  <c r="I91" i="5"/>
  <c r="J91" i="5"/>
  <c r="K91" i="5"/>
  <c r="A5" i="5"/>
  <c r="W43" i="6"/>
  <c r="Z42" i="6"/>
  <c r="C5" i="5"/>
  <c r="F5" i="5"/>
  <c r="G5" i="5"/>
  <c r="H5" i="5"/>
  <c r="J5" i="5"/>
  <c r="K5" i="5"/>
  <c r="A12" i="5"/>
  <c r="F12" i="5"/>
  <c r="G12" i="5"/>
  <c r="H12" i="5"/>
  <c r="I12" i="5"/>
  <c r="J12" i="5"/>
  <c r="K12" i="5"/>
  <c r="A100" i="5"/>
  <c r="F100" i="5"/>
  <c r="G100" i="5"/>
  <c r="H100" i="5"/>
  <c r="I100" i="5"/>
  <c r="J100" i="5"/>
  <c r="K100" i="5"/>
  <c r="A51" i="5"/>
  <c r="G51" i="5"/>
  <c r="H51" i="5"/>
  <c r="I51" i="5"/>
  <c r="J51" i="5"/>
  <c r="K51" i="5"/>
  <c r="A107" i="5"/>
  <c r="F107" i="5"/>
  <c r="G107" i="5"/>
  <c r="H107" i="5"/>
  <c r="I107" i="5"/>
  <c r="J107" i="5"/>
  <c r="K107" i="5"/>
  <c r="A8" i="5"/>
  <c r="W51" i="6"/>
  <c r="W52" i="6" s="1"/>
  <c r="W53" i="6" s="1"/>
  <c r="W54" i="6" s="1"/>
  <c r="Z50" i="6"/>
  <c r="C8" i="5"/>
  <c r="F8" i="5"/>
  <c r="G8" i="5"/>
  <c r="H8" i="5"/>
  <c r="I8" i="5"/>
  <c r="J8" i="5"/>
  <c r="K8" i="5"/>
  <c r="A10" i="5"/>
  <c r="F10" i="5"/>
  <c r="G10" i="5"/>
  <c r="H10" i="5"/>
  <c r="I10" i="5"/>
  <c r="J10" i="5"/>
  <c r="K10" i="5"/>
  <c r="A19" i="5"/>
  <c r="F19" i="5"/>
  <c r="G19" i="5"/>
  <c r="H19" i="5"/>
  <c r="I19" i="5"/>
  <c r="J19" i="5"/>
  <c r="K19" i="5"/>
  <c r="A3" i="5"/>
  <c r="F3" i="5"/>
  <c r="G3" i="5"/>
  <c r="H3" i="5"/>
  <c r="I3" i="5"/>
  <c r="J3" i="5"/>
  <c r="K3" i="5"/>
  <c r="A13" i="5"/>
  <c r="F13" i="5"/>
  <c r="G13" i="5"/>
  <c r="H13" i="5"/>
  <c r="I13" i="5"/>
  <c r="J13" i="5"/>
  <c r="K13" i="5"/>
  <c r="A26" i="5"/>
  <c r="F26" i="5"/>
  <c r="G26" i="5"/>
  <c r="H26" i="5"/>
  <c r="I26" i="5"/>
  <c r="J26" i="5"/>
  <c r="K26" i="5"/>
  <c r="A20" i="5"/>
  <c r="W59" i="6"/>
  <c r="W60" i="6" s="1"/>
  <c r="W61" i="6" s="1"/>
  <c r="Z58" i="6"/>
  <c r="C20" i="5"/>
  <c r="F20" i="5"/>
  <c r="G20" i="5"/>
  <c r="H20" i="5"/>
  <c r="I20" i="5"/>
  <c r="J20" i="5"/>
  <c r="K20" i="5"/>
  <c r="A4" i="5"/>
  <c r="F4" i="5"/>
  <c r="G4" i="5"/>
  <c r="H4" i="5"/>
  <c r="I4" i="5"/>
  <c r="J4" i="5"/>
  <c r="K4" i="5"/>
  <c r="A14" i="5"/>
  <c r="F14" i="5"/>
  <c r="G14" i="5"/>
  <c r="H14" i="5"/>
  <c r="I14" i="5"/>
  <c r="J14" i="5"/>
  <c r="K14" i="5"/>
  <c r="A69" i="5"/>
  <c r="F69" i="5"/>
  <c r="G69" i="5"/>
  <c r="H69" i="5"/>
  <c r="I69" i="5"/>
  <c r="J69" i="5"/>
  <c r="K69" i="5"/>
  <c r="F110" i="5"/>
  <c r="H110" i="5"/>
  <c r="I110" i="5"/>
  <c r="W67" i="6"/>
  <c r="Z66" i="6"/>
  <c r="W75" i="6"/>
  <c r="Z74" i="6"/>
  <c r="W83" i="6"/>
  <c r="Z82" i="6"/>
  <c r="G71" i="5"/>
  <c r="H71" i="5"/>
  <c r="I71" i="5"/>
  <c r="J71" i="5"/>
  <c r="K71" i="5"/>
  <c r="F71" i="5"/>
  <c r="D71" i="5"/>
  <c r="C71" i="5"/>
  <c r="A71" i="5"/>
  <c r="V167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AK128" i="7"/>
  <c r="V128" i="7"/>
  <c r="AK127" i="7"/>
  <c r="V127" i="7"/>
  <c r="AK126" i="7"/>
  <c r="V126" i="7"/>
  <c r="AK125" i="7"/>
  <c r="V125" i="7"/>
  <c r="AK124" i="7"/>
  <c r="V124" i="7"/>
  <c r="AK123" i="7"/>
  <c r="W123" i="7"/>
  <c r="W124" i="7" s="1"/>
  <c r="V123" i="7"/>
  <c r="Z122" i="7"/>
  <c r="Y122" i="7"/>
  <c r="V122" i="7"/>
  <c r="V121" i="7"/>
  <c r="AK120" i="7"/>
  <c r="V120" i="7"/>
  <c r="AK119" i="7"/>
  <c r="V119" i="7"/>
  <c r="AK118" i="7"/>
  <c r="V118" i="7"/>
  <c r="AK117" i="7"/>
  <c r="V117" i="7"/>
  <c r="AK116" i="7"/>
  <c r="V116" i="7"/>
  <c r="AK115" i="7"/>
  <c r="W115" i="7"/>
  <c r="W116" i="7" s="1"/>
  <c r="W117" i="7" s="1"/>
  <c r="Z114" i="7"/>
  <c r="V115" i="7"/>
  <c r="Y114" i="7"/>
  <c r="V114" i="7"/>
  <c r="V113" i="7"/>
  <c r="AK112" i="7"/>
  <c r="V112" i="7"/>
  <c r="AK111" i="7"/>
  <c r="V111" i="7"/>
  <c r="AK110" i="7"/>
  <c r="V110" i="7"/>
  <c r="AK109" i="7"/>
  <c r="V109" i="7"/>
  <c r="AK108" i="7"/>
  <c r="V108" i="7"/>
  <c r="AK107" i="7"/>
  <c r="W107" i="7"/>
  <c r="W108" i="7" s="1"/>
  <c r="W109" i="7" s="1"/>
  <c r="V107" i="7"/>
  <c r="Z106" i="7"/>
  <c r="Y106" i="7"/>
  <c r="V106" i="7"/>
  <c r="V105" i="7"/>
  <c r="AK104" i="7"/>
  <c r="V104" i="7"/>
  <c r="AK103" i="7"/>
  <c r="V103" i="7"/>
  <c r="AK102" i="7"/>
  <c r="V102" i="7"/>
  <c r="AK101" i="7"/>
  <c r="V101" i="7"/>
  <c r="AK100" i="7"/>
  <c r="V100" i="7"/>
  <c r="AK99" i="7"/>
  <c r="W99" i="7"/>
  <c r="V99" i="7"/>
  <c r="Z98" i="7"/>
  <c r="Y98" i="7"/>
  <c r="V98" i="7"/>
  <c r="V97" i="7"/>
  <c r="AK96" i="7"/>
  <c r="V96" i="7"/>
  <c r="AK95" i="7"/>
  <c r="V95" i="7"/>
  <c r="AK94" i="7"/>
  <c r="V94" i="7"/>
  <c r="AK93" i="7"/>
  <c r="V93" i="7"/>
  <c r="AK92" i="7"/>
  <c r="V92" i="7"/>
  <c r="AK91" i="7"/>
  <c r="W91" i="7"/>
  <c r="W92" i="7" s="1"/>
  <c r="V91" i="7"/>
  <c r="Z90" i="7"/>
  <c r="Y90" i="7"/>
  <c r="V90" i="7"/>
  <c r="V89" i="7"/>
  <c r="AK88" i="7"/>
  <c r="V88" i="7"/>
  <c r="AK87" i="7"/>
  <c r="V87" i="7"/>
  <c r="AK86" i="7"/>
  <c r="V86" i="7"/>
  <c r="AK85" i="7"/>
  <c r="V85" i="7"/>
  <c r="AK84" i="7"/>
  <c r="V84" i="7"/>
  <c r="AK83" i="7"/>
  <c r="V83" i="7"/>
  <c r="V82" i="7"/>
  <c r="V81" i="7"/>
  <c r="AK80" i="7"/>
  <c r="V80" i="7"/>
  <c r="AK79" i="7"/>
  <c r="V79" i="7"/>
  <c r="AK78" i="7"/>
  <c r="V78" i="7"/>
  <c r="AK77" i="7"/>
  <c r="V77" i="7"/>
  <c r="AK76" i="7"/>
  <c r="V76" i="7"/>
  <c r="AK75" i="7"/>
  <c r="V75" i="7"/>
  <c r="V74" i="7"/>
  <c r="V73" i="7"/>
  <c r="AK72" i="7"/>
  <c r="V72" i="7"/>
  <c r="AK71" i="7"/>
  <c r="V71" i="7"/>
  <c r="AK70" i="7"/>
  <c r="V70" i="7"/>
  <c r="AK69" i="7"/>
  <c r="V69" i="7"/>
  <c r="AK68" i="7"/>
  <c r="V68" i="7"/>
  <c r="AK67" i="7"/>
  <c r="V67" i="7"/>
  <c r="V66" i="7"/>
  <c r="V65" i="7"/>
  <c r="AK64" i="7"/>
  <c r="V64" i="7"/>
  <c r="AK63" i="7"/>
  <c r="V63" i="7"/>
  <c r="AK62" i="7"/>
  <c r="V62" i="7"/>
  <c r="AK61" i="7"/>
  <c r="V61" i="7"/>
  <c r="AK59" i="7"/>
  <c r="V60" i="7"/>
  <c r="V59" i="7"/>
  <c r="V58" i="7"/>
  <c r="V57" i="7"/>
  <c r="AK56" i="7"/>
  <c r="V56" i="7"/>
  <c r="AK55" i="7"/>
  <c r="V55" i="7"/>
  <c r="AK54" i="7"/>
  <c r="V54" i="7"/>
  <c r="V53" i="7"/>
  <c r="AK52" i="7"/>
  <c r="V52" i="7"/>
  <c r="V51" i="7"/>
  <c r="V50" i="7"/>
  <c r="V49" i="7"/>
  <c r="AK48" i="7"/>
  <c r="V48" i="7"/>
  <c r="AK47" i="7"/>
  <c r="V47" i="7"/>
  <c r="AK46" i="7"/>
  <c r="V46" i="7"/>
  <c r="V45" i="7"/>
  <c r="AK44" i="7"/>
  <c r="V44" i="7"/>
  <c r="AK43" i="7"/>
  <c r="V43" i="7"/>
  <c r="V42" i="7"/>
  <c r="V41" i="7"/>
  <c r="AK40" i="7"/>
  <c r="V40" i="7"/>
  <c r="AK39" i="7"/>
  <c r="V39" i="7"/>
  <c r="V38" i="7"/>
  <c r="V37" i="7"/>
  <c r="V36" i="7"/>
  <c r="V35" i="7"/>
  <c r="V34" i="7"/>
  <c r="V33" i="7"/>
  <c r="AK32" i="7"/>
  <c r="V32" i="7"/>
  <c r="AK31" i="7"/>
  <c r="V31" i="7"/>
  <c r="V30" i="7"/>
  <c r="V29" i="7"/>
  <c r="V28" i="7"/>
  <c r="V27" i="7"/>
  <c r="V26" i="7"/>
  <c r="V25" i="7"/>
  <c r="AK24" i="7"/>
  <c r="V24" i="7"/>
  <c r="AK23" i="7"/>
  <c r="V23" i="7"/>
  <c r="V22" i="7"/>
  <c r="V21" i="7"/>
  <c r="V20" i="7"/>
  <c r="V19" i="7"/>
  <c r="V18" i="7"/>
  <c r="V17" i="7"/>
  <c r="AK16" i="7"/>
  <c r="V16" i="7"/>
  <c r="AK15" i="7"/>
  <c r="V15" i="7"/>
  <c r="V8" i="7"/>
  <c r="V7" i="7"/>
  <c r="V6" i="7"/>
  <c r="V5" i="7"/>
  <c r="V4" i="7"/>
  <c r="V3" i="7"/>
  <c r="V168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AK128" i="6"/>
  <c r="V128" i="6"/>
  <c r="AK127" i="6"/>
  <c r="V127" i="6"/>
  <c r="AK126" i="6"/>
  <c r="V126" i="6"/>
  <c r="AK125" i="6"/>
  <c r="V125" i="6"/>
  <c r="AK124" i="6"/>
  <c r="V124" i="6"/>
  <c r="AK123" i="6"/>
  <c r="W123" i="6"/>
  <c r="W124" i="6" s="1"/>
  <c r="V123" i="6"/>
  <c r="Z122" i="6"/>
  <c r="Y122" i="6"/>
  <c r="V122" i="6"/>
  <c r="V121" i="6"/>
  <c r="AK120" i="6"/>
  <c r="V120" i="6"/>
  <c r="AK119" i="6"/>
  <c r="V119" i="6"/>
  <c r="AK118" i="6"/>
  <c r="V118" i="6"/>
  <c r="AK117" i="6"/>
  <c r="V117" i="6"/>
  <c r="AK116" i="6"/>
  <c r="V116" i="6"/>
  <c r="AK115" i="6"/>
  <c r="W115" i="6"/>
  <c r="W116" i="6" s="1"/>
  <c r="W117" i="6" s="1"/>
  <c r="V115" i="6"/>
  <c r="Z114" i="6"/>
  <c r="Y114" i="6"/>
  <c r="V114" i="6"/>
  <c r="V113" i="6"/>
  <c r="AK112" i="6"/>
  <c r="V112" i="6"/>
  <c r="AK111" i="6"/>
  <c r="V111" i="6"/>
  <c r="AK110" i="6"/>
  <c r="V110" i="6"/>
  <c r="AK109" i="6"/>
  <c r="V109" i="6"/>
  <c r="AK108" i="6"/>
  <c r="V108" i="6"/>
  <c r="AK107" i="6"/>
  <c r="W107" i="6"/>
  <c r="V107" i="6"/>
  <c r="Z106" i="6"/>
  <c r="Y106" i="6"/>
  <c r="V106" i="6"/>
  <c r="V105" i="6"/>
  <c r="AK104" i="6"/>
  <c r="V104" i="6"/>
  <c r="AK103" i="6"/>
  <c r="V103" i="6"/>
  <c r="AK102" i="6"/>
  <c r="V102" i="6"/>
  <c r="AK101" i="6"/>
  <c r="V101" i="6"/>
  <c r="AK100" i="6"/>
  <c r="V100" i="6"/>
  <c r="AK99" i="6"/>
  <c r="AK105" i="6" s="1"/>
  <c r="W99" i="6"/>
  <c r="Z98" i="6"/>
  <c r="V99" i="6"/>
  <c r="Y98" i="6"/>
  <c r="V98" i="6"/>
  <c r="V97" i="6"/>
  <c r="AK96" i="6"/>
  <c r="V96" i="6"/>
  <c r="AK95" i="6"/>
  <c r="V95" i="6"/>
  <c r="AK94" i="6"/>
  <c r="V94" i="6"/>
  <c r="AK93" i="6"/>
  <c r="V93" i="6"/>
  <c r="AK92" i="6"/>
  <c r="V92" i="6"/>
  <c r="AK91" i="6"/>
  <c r="W91" i="6"/>
  <c r="W92" i="6" s="1"/>
  <c r="W93" i="6" s="1"/>
  <c r="W94" i="6" s="1"/>
  <c r="W95" i="6" s="1"/>
  <c r="W96" i="6" s="1"/>
  <c r="V91" i="6"/>
  <c r="Z90" i="6"/>
  <c r="Y92" i="6" s="1"/>
  <c r="AA92" i="6" s="1"/>
  <c r="Y90" i="6"/>
  <c r="V90" i="6"/>
  <c r="V89" i="6"/>
  <c r="V88" i="6"/>
  <c r="AK87" i="6"/>
  <c r="V87" i="6"/>
  <c r="AK86" i="6"/>
  <c r="V86" i="6"/>
  <c r="AK85" i="6"/>
  <c r="V85" i="6"/>
  <c r="V84" i="6"/>
  <c r="AK83" i="6"/>
  <c r="V83" i="6"/>
  <c r="V82" i="6"/>
  <c r="V81" i="6"/>
  <c r="AK80" i="6"/>
  <c r="V80" i="6"/>
  <c r="AK79" i="6"/>
  <c r="V79" i="6"/>
  <c r="V78" i="6"/>
  <c r="AK77" i="6"/>
  <c r="V77" i="6"/>
  <c r="V76" i="6"/>
  <c r="AK75" i="6"/>
  <c r="V75" i="6"/>
  <c r="V74" i="6"/>
  <c r="V73" i="6"/>
  <c r="AK72" i="6"/>
  <c r="V72" i="6"/>
  <c r="AK71" i="6"/>
  <c r="V71" i="6"/>
  <c r="V70" i="6"/>
  <c r="AK69" i="6"/>
  <c r="V69" i="6"/>
  <c r="AK68" i="6"/>
  <c r="V68" i="6"/>
  <c r="V67" i="6"/>
  <c r="V66" i="6"/>
  <c r="V65" i="6"/>
  <c r="AK64" i="6"/>
  <c r="V64" i="6"/>
  <c r="V63" i="6"/>
  <c r="AK62" i="6"/>
  <c r="V62" i="6"/>
  <c r="V61" i="6"/>
  <c r="AK60" i="6"/>
  <c r="V60" i="6"/>
  <c r="AK59" i="6"/>
  <c r="V59" i="6"/>
  <c r="V58" i="6"/>
  <c r="V57" i="6"/>
  <c r="AK56" i="6"/>
  <c r="V56" i="6"/>
  <c r="AK55" i="6"/>
  <c r="V55" i="6"/>
  <c r="AK54" i="6"/>
  <c r="V54" i="6"/>
  <c r="AK53" i="6"/>
  <c r="V53" i="6"/>
  <c r="AK52" i="6"/>
  <c r="V52" i="6"/>
  <c r="AK51" i="6"/>
  <c r="V51" i="6"/>
  <c r="V50" i="6"/>
  <c r="V49" i="6"/>
  <c r="AK48" i="6"/>
  <c r="V48" i="6"/>
  <c r="AK47" i="6"/>
  <c r="V47" i="6"/>
  <c r="V46" i="6"/>
  <c r="AK45" i="6"/>
  <c r="V45" i="6"/>
  <c r="AK44" i="6"/>
  <c r="V44" i="6"/>
  <c r="V43" i="6"/>
  <c r="V42" i="6"/>
  <c r="V41" i="6"/>
  <c r="AK40" i="6"/>
  <c r="V40" i="6"/>
  <c r="V39" i="6"/>
  <c r="AK38" i="6"/>
  <c r="V38" i="6"/>
  <c r="AK37" i="6"/>
  <c r="V37" i="6"/>
  <c r="AK36" i="6"/>
  <c r="V36" i="6"/>
  <c r="AK35" i="6"/>
  <c r="V35" i="6"/>
  <c r="V34" i="6"/>
  <c r="V33" i="6"/>
  <c r="AK32" i="6"/>
  <c r="V32" i="6"/>
  <c r="AK31" i="6"/>
  <c r="V31" i="6"/>
  <c r="AK30" i="6"/>
  <c r="V30" i="6"/>
  <c r="AK29" i="6"/>
  <c r="V29" i="6"/>
  <c r="AK28" i="6"/>
  <c r="AK27" i="6"/>
  <c r="V28" i="6"/>
  <c r="V27" i="6"/>
  <c r="V26" i="6"/>
  <c r="V25" i="6"/>
  <c r="AK24" i="6"/>
  <c r="V24" i="6"/>
  <c r="AK23" i="6"/>
  <c r="V23" i="6"/>
  <c r="AK22" i="6"/>
  <c r="V22" i="6"/>
  <c r="AK21" i="6"/>
  <c r="V21" i="6"/>
  <c r="AK20" i="6"/>
  <c r="AK19" i="6"/>
  <c r="V20" i="6"/>
  <c r="V19" i="6"/>
  <c r="V18" i="6"/>
  <c r="V17" i="6"/>
  <c r="AK16" i="6"/>
  <c r="V16" i="6"/>
  <c r="V15" i="6"/>
  <c r="AK8" i="6"/>
  <c r="V8" i="6"/>
  <c r="AK7" i="6"/>
  <c r="V7" i="6"/>
  <c r="AK6" i="6"/>
  <c r="V6" i="6"/>
  <c r="AK5" i="6"/>
  <c r="V5" i="6"/>
  <c r="AK4" i="6"/>
  <c r="V4" i="6"/>
  <c r="AK3" i="6"/>
  <c r="V3" i="6"/>
  <c r="C98" i="5"/>
  <c r="D98" i="5" s="1"/>
  <c r="C7" i="5"/>
  <c r="D7" i="5" s="1"/>
  <c r="C93" i="5"/>
  <c r="D93" i="5" s="1"/>
  <c r="C111" i="5"/>
  <c r="D111" i="5" s="1"/>
  <c r="C23" i="5"/>
  <c r="D23" i="5" s="1"/>
  <c r="C132" i="5"/>
  <c r="D132" i="5" s="1"/>
  <c r="C94" i="5"/>
  <c r="D94" i="5" s="1"/>
  <c r="C81" i="5"/>
  <c r="D81" i="5" s="1"/>
  <c r="C108" i="5"/>
  <c r="D108" i="5" s="1"/>
  <c r="C25" i="5"/>
  <c r="D25" i="5" s="1"/>
  <c r="C123" i="5"/>
  <c r="D123" i="5" s="1"/>
  <c r="C9" i="5"/>
  <c r="D9" i="5" s="1"/>
  <c r="C22" i="5"/>
  <c r="D22" i="5" s="1"/>
  <c r="C101" i="5"/>
  <c r="D101" i="5" s="1"/>
  <c r="C21" i="5"/>
  <c r="D21" i="5" s="1"/>
  <c r="C92" i="5"/>
  <c r="D92" i="5" s="1"/>
  <c r="C6" i="5"/>
  <c r="D6" i="5" s="1"/>
  <c r="C75" i="5"/>
  <c r="D75" i="5" s="1"/>
  <c r="C95" i="5"/>
  <c r="D95" i="5" s="1"/>
  <c r="C52" i="5"/>
  <c r="D52" i="5" s="1"/>
  <c r="C89" i="5"/>
  <c r="D89" i="5" s="1"/>
  <c r="C18" i="5"/>
  <c r="D18" i="5" s="1"/>
  <c r="C33" i="5"/>
  <c r="D33" i="5" s="1"/>
  <c r="C54" i="5"/>
  <c r="D54" i="5" s="1"/>
  <c r="C68" i="5"/>
  <c r="D68" i="5" s="1"/>
  <c r="C76" i="5"/>
  <c r="D76" i="5" s="1"/>
  <c r="C124" i="5"/>
  <c r="D124" i="5" s="1"/>
  <c r="C30" i="5"/>
  <c r="D30" i="5" s="1"/>
  <c r="C48" i="5"/>
  <c r="D48" i="5" s="1"/>
  <c r="C59" i="5"/>
  <c r="D59" i="5" s="1"/>
  <c r="C39" i="5"/>
  <c r="D39" i="5" s="1"/>
  <c r="C118" i="5"/>
  <c r="D118" i="5" s="1"/>
  <c r="C127" i="5"/>
  <c r="D127" i="5" s="1"/>
  <c r="F64" i="5"/>
  <c r="G64" i="5"/>
  <c r="H64" i="5"/>
  <c r="I64" i="5"/>
  <c r="J64" i="5"/>
  <c r="K64" i="5"/>
  <c r="F74" i="5"/>
  <c r="G74" i="5"/>
  <c r="H74" i="5"/>
  <c r="I74" i="5"/>
  <c r="J74" i="5"/>
  <c r="K74" i="5"/>
  <c r="F17" i="5"/>
  <c r="G17" i="5"/>
  <c r="H17" i="5"/>
  <c r="I17" i="5"/>
  <c r="J17" i="5"/>
  <c r="K17" i="5"/>
  <c r="F85" i="5"/>
  <c r="G85" i="5"/>
  <c r="H85" i="5"/>
  <c r="I85" i="5"/>
  <c r="J85" i="5"/>
  <c r="K85" i="5"/>
  <c r="F115" i="5"/>
  <c r="G115" i="5"/>
  <c r="H115" i="5"/>
  <c r="I115" i="5"/>
  <c r="J115" i="5"/>
  <c r="K115" i="5"/>
  <c r="F121" i="5"/>
  <c r="G121" i="5"/>
  <c r="H121" i="5"/>
  <c r="I121" i="5"/>
  <c r="J121" i="5"/>
  <c r="K121" i="5"/>
  <c r="F65" i="5"/>
  <c r="G65" i="5"/>
  <c r="H65" i="5"/>
  <c r="I65" i="5"/>
  <c r="J65" i="5"/>
  <c r="K65" i="5"/>
  <c r="F77" i="5"/>
  <c r="G77" i="5"/>
  <c r="H77" i="5"/>
  <c r="I77" i="5"/>
  <c r="J77" i="5"/>
  <c r="K77" i="5"/>
  <c r="F82" i="5"/>
  <c r="G82" i="5"/>
  <c r="H82" i="5"/>
  <c r="I82" i="5"/>
  <c r="J82" i="5"/>
  <c r="K82" i="5"/>
  <c r="F127" i="5"/>
  <c r="G127" i="5"/>
  <c r="H127" i="5"/>
  <c r="I127" i="5"/>
  <c r="J127" i="5"/>
  <c r="K127" i="5"/>
  <c r="F30" i="5"/>
  <c r="G30" i="5"/>
  <c r="H30" i="5"/>
  <c r="I30" i="5"/>
  <c r="J30" i="5"/>
  <c r="K30" i="5"/>
  <c r="F48" i="5"/>
  <c r="G48" i="5"/>
  <c r="H48" i="5"/>
  <c r="I48" i="5"/>
  <c r="J48" i="5"/>
  <c r="K48" i="5"/>
  <c r="F59" i="5"/>
  <c r="G59" i="5"/>
  <c r="H59" i="5"/>
  <c r="I59" i="5"/>
  <c r="J59" i="5"/>
  <c r="K59" i="5"/>
  <c r="F39" i="5"/>
  <c r="G39" i="5"/>
  <c r="H39" i="5"/>
  <c r="I39" i="5"/>
  <c r="J39" i="5"/>
  <c r="K39" i="5"/>
  <c r="F118" i="5"/>
  <c r="G118" i="5"/>
  <c r="H118" i="5"/>
  <c r="I118" i="5"/>
  <c r="J118" i="5"/>
  <c r="K118" i="5"/>
  <c r="F124" i="5"/>
  <c r="G124" i="5"/>
  <c r="H124" i="5"/>
  <c r="I124" i="5"/>
  <c r="J124" i="5"/>
  <c r="K124" i="5"/>
  <c r="F33" i="5"/>
  <c r="G33" i="5"/>
  <c r="H33" i="5"/>
  <c r="I33" i="5"/>
  <c r="J33" i="5"/>
  <c r="K33" i="5"/>
  <c r="F54" i="5"/>
  <c r="G54" i="5"/>
  <c r="H54" i="5"/>
  <c r="I54" i="5"/>
  <c r="J54" i="5"/>
  <c r="K54" i="5"/>
  <c r="F68" i="5"/>
  <c r="G68" i="5"/>
  <c r="H68" i="5"/>
  <c r="I68" i="5"/>
  <c r="J68" i="5"/>
  <c r="K68" i="5"/>
  <c r="F76" i="5"/>
  <c r="G76" i="5"/>
  <c r="H76" i="5"/>
  <c r="I76" i="5"/>
  <c r="J76" i="5"/>
  <c r="K76" i="5"/>
  <c r="F18" i="5"/>
  <c r="G18" i="5"/>
  <c r="H18" i="5"/>
  <c r="I18" i="5"/>
  <c r="J18" i="5"/>
  <c r="K18" i="5"/>
  <c r="F75" i="5"/>
  <c r="G75" i="5"/>
  <c r="H75" i="5"/>
  <c r="I75" i="5"/>
  <c r="J75" i="5"/>
  <c r="K75" i="5"/>
  <c r="F95" i="5"/>
  <c r="G95" i="5"/>
  <c r="H95" i="5"/>
  <c r="I95" i="5"/>
  <c r="J95" i="5"/>
  <c r="K95" i="5"/>
  <c r="F52" i="5"/>
  <c r="G52" i="5"/>
  <c r="H52" i="5"/>
  <c r="I52" i="5"/>
  <c r="J52" i="5"/>
  <c r="K52" i="5"/>
  <c r="F6" i="5"/>
  <c r="G6" i="5"/>
  <c r="H6" i="5"/>
  <c r="I6" i="5"/>
  <c r="J6" i="5"/>
  <c r="K6" i="5"/>
  <c r="F22" i="5"/>
  <c r="G22" i="5"/>
  <c r="H22" i="5"/>
  <c r="I22" i="5"/>
  <c r="J22" i="5"/>
  <c r="K22" i="5"/>
  <c r="F101" i="5"/>
  <c r="G101" i="5"/>
  <c r="H101" i="5"/>
  <c r="I101" i="5"/>
  <c r="J101" i="5"/>
  <c r="K101" i="5"/>
  <c r="F21" i="5"/>
  <c r="G21" i="5"/>
  <c r="H21" i="5"/>
  <c r="I21" i="5"/>
  <c r="J21" i="5"/>
  <c r="K21" i="5"/>
  <c r="F92" i="5"/>
  <c r="G92" i="5"/>
  <c r="H92" i="5"/>
  <c r="I92" i="5"/>
  <c r="J92" i="5"/>
  <c r="K92" i="5"/>
  <c r="F9" i="5"/>
  <c r="G9" i="5"/>
  <c r="H9" i="5"/>
  <c r="I9" i="5"/>
  <c r="J9" i="5"/>
  <c r="K9" i="5"/>
  <c r="F94" i="5"/>
  <c r="G94" i="5"/>
  <c r="H94" i="5"/>
  <c r="I94" i="5"/>
  <c r="J94" i="5"/>
  <c r="K94" i="5"/>
  <c r="F81" i="5"/>
  <c r="G81" i="5"/>
  <c r="H81" i="5"/>
  <c r="I81" i="5"/>
  <c r="J81" i="5"/>
  <c r="K81" i="5"/>
  <c r="F108" i="5"/>
  <c r="G108" i="5"/>
  <c r="H108" i="5"/>
  <c r="I108" i="5"/>
  <c r="J108" i="5"/>
  <c r="K108" i="5"/>
  <c r="F25" i="5"/>
  <c r="G25" i="5"/>
  <c r="H25" i="5"/>
  <c r="I25" i="5"/>
  <c r="J25" i="5"/>
  <c r="K25" i="5"/>
  <c r="F123" i="5"/>
  <c r="G123" i="5"/>
  <c r="H123" i="5"/>
  <c r="I123" i="5"/>
  <c r="J123" i="5"/>
  <c r="K123" i="5"/>
  <c r="F132" i="5"/>
  <c r="J132" i="5"/>
  <c r="K132" i="5"/>
  <c r="F7" i="5"/>
  <c r="G7" i="5"/>
  <c r="H7" i="5"/>
  <c r="I7" i="5"/>
  <c r="J7" i="5"/>
  <c r="K7" i="5"/>
  <c r="F111" i="5"/>
  <c r="G111" i="5"/>
  <c r="H111" i="5"/>
  <c r="I111" i="5"/>
  <c r="J111" i="5"/>
  <c r="K111" i="5"/>
  <c r="F23" i="5"/>
  <c r="G23" i="5"/>
  <c r="H23" i="5"/>
  <c r="I23" i="5"/>
  <c r="J23" i="5"/>
  <c r="K23" i="5"/>
  <c r="F98" i="5"/>
  <c r="G98" i="5"/>
  <c r="H98" i="5"/>
  <c r="I98" i="5"/>
  <c r="J98" i="5"/>
  <c r="K98" i="5"/>
  <c r="G122" i="5"/>
  <c r="H122" i="5"/>
  <c r="I122" i="5"/>
  <c r="J122" i="5"/>
  <c r="K122" i="5"/>
  <c r="F122" i="5"/>
  <c r="C65" i="5"/>
  <c r="D65" i="5" s="1"/>
  <c r="C77" i="5"/>
  <c r="D77" i="5" s="1"/>
  <c r="C82" i="5"/>
  <c r="D82" i="5" s="1"/>
  <c r="C88" i="5"/>
  <c r="D88" i="5" s="1"/>
  <c r="C121" i="5"/>
  <c r="D121" i="5" s="1"/>
  <c r="C64" i="5"/>
  <c r="D64" i="5" s="1"/>
  <c r="C74" i="5"/>
  <c r="D74" i="5" s="1"/>
  <c r="C17" i="5"/>
  <c r="D17" i="5" s="1"/>
  <c r="C85" i="5"/>
  <c r="D85" i="5" s="1"/>
  <c r="C115" i="5"/>
  <c r="D115" i="5" s="1"/>
  <c r="C122" i="5"/>
  <c r="D122" i="5" s="1"/>
  <c r="A64" i="5"/>
  <c r="A74" i="5"/>
  <c r="A17" i="5"/>
  <c r="A85" i="5"/>
  <c r="A115" i="5"/>
  <c r="A121" i="5"/>
  <c r="A65" i="5"/>
  <c r="A77" i="5"/>
  <c r="A82" i="5"/>
  <c r="A127" i="5"/>
  <c r="A30" i="5"/>
  <c r="A48" i="5"/>
  <c r="A59" i="5"/>
  <c r="A39" i="5"/>
  <c r="A118" i="5"/>
  <c r="A124" i="5"/>
  <c r="A33" i="5"/>
  <c r="A54" i="5"/>
  <c r="A68" i="5"/>
  <c r="A76" i="5"/>
  <c r="A18" i="5"/>
  <c r="A75" i="5"/>
  <c r="A95" i="5"/>
  <c r="A52" i="5"/>
  <c r="A6" i="5"/>
  <c r="A22" i="5"/>
  <c r="A101" i="5"/>
  <c r="A21" i="5"/>
  <c r="A92" i="5"/>
  <c r="A9" i="5"/>
  <c r="A94" i="5"/>
  <c r="A81" i="5"/>
  <c r="A108" i="5"/>
  <c r="A25" i="5"/>
  <c r="A123" i="5"/>
  <c r="A132" i="5"/>
  <c r="A7" i="5"/>
  <c r="A111" i="5"/>
  <c r="A23" i="5"/>
  <c r="A98" i="5"/>
  <c r="A122" i="5"/>
  <c r="AK128" i="3"/>
  <c r="AK127" i="3"/>
  <c r="AK126" i="3"/>
  <c r="AK125" i="3"/>
  <c r="AK124" i="3"/>
  <c r="AK123" i="3"/>
  <c r="W123" i="3"/>
  <c r="W124" i="3" s="1"/>
  <c r="W125" i="3" s="1"/>
  <c r="W126" i="3" s="1"/>
  <c r="Z122" i="3"/>
  <c r="Y122" i="3"/>
  <c r="AK120" i="3"/>
  <c r="AK119" i="3"/>
  <c r="AK118" i="3"/>
  <c r="AK117" i="3"/>
  <c r="AK116" i="3"/>
  <c r="AK115" i="3"/>
  <c r="W115" i="3"/>
  <c r="W116" i="3" s="1"/>
  <c r="W117" i="3" s="1"/>
  <c r="W118" i="3" s="1"/>
  <c r="W119" i="3" s="1"/>
  <c r="W120" i="3" s="1"/>
  <c r="Z114" i="3"/>
  <c r="Y114" i="3"/>
  <c r="AK112" i="3"/>
  <c r="AK111" i="3"/>
  <c r="AK110" i="3"/>
  <c r="AK109" i="3"/>
  <c r="AK108" i="3"/>
  <c r="AK107" i="3"/>
  <c r="W107" i="3"/>
  <c r="W108" i="3" s="1"/>
  <c r="Z106" i="3"/>
  <c r="Y106" i="3"/>
  <c r="AK104" i="3"/>
  <c r="AK103" i="3"/>
  <c r="AK102" i="3"/>
  <c r="AK101" i="3"/>
  <c r="AK100" i="3"/>
  <c r="AK99" i="3"/>
  <c r="W99" i="3"/>
  <c r="W100" i="3" s="1"/>
  <c r="W101" i="3" s="1"/>
  <c r="W102" i="3" s="1"/>
  <c r="W103" i="3" s="1"/>
  <c r="Z98" i="3"/>
  <c r="Y98" i="3"/>
  <c r="AK96" i="3"/>
  <c r="AK95" i="3"/>
  <c r="AK94" i="3"/>
  <c r="AK93" i="3"/>
  <c r="AK92" i="3"/>
  <c r="AK91" i="3"/>
  <c r="W91" i="3"/>
  <c r="W92" i="3" s="1"/>
  <c r="W93" i="3" s="1"/>
  <c r="Z90" i="3"/>
  <c r="Y90" i="3"/>
  <c r="G93" i="5"/>
  <c r="H93" i="5"/>
  <c r="I93" i="5"/>
  <c r="J93" i="5"/>
  <c r="K93" i="5"/>
  <c r="F93" i="5"/>
  <c r="A89" i="5"/>
  <c r="G89" i="5"/>
  <c r="H89" i="5"/>
  <c r="I89" i="5"/>
  <c r="J89" i="5"/>
  <c r="K89" i="5"/>
  <c r="H88" i="5"/>
  <c r="G88" i="5"/>
  <c r="I88" i="5"/>
  <c r="J88" i="5"/>
  <c r="K88" i="5"/>
  <c r="W3" i="3"/>
  <c r="W4" i="3" s="1"/>
  <c r="W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AK88" i="3"/>
  <c r="AK87" i="3"/>
  <c r="AK86" i="3"/>
  <c r="AK85" i="3"/>
  <c r="AK84" i="3"/>
  <c r="AK83" i="3"/>
  <c r="W83" i="3"/>
  <c r="Z82" i="3"/>
  <c r="Y82" i="3"/>
  <c r="AK80" i="3"/>
  <c r="AK79" i="3"/>
  <c r="AK78" i="3"/>
  <c r="AK77" i="3"/>
  <c r="AK76" i="3"/>
  <c r="AK75" i="3"/>
  <c r="W75" i="3"/>
  <c r="W76" i="3" s="1"/>
  <c r="W77" i="3" s="1"/>
  <c r="Z74" i="3"/>
  <c r="Y74" i="3"/>
  <c r="AK72" i="3"/>
  <c r="AK71" i="3"/>
  <c r="AK70" i="3"/>
  <c r="AK69" i="3"/>
  <c r="AK68" i="3"/>
  <c r="AK67" i="3"/>
  <c r="W67" i="3"/>
  <c r="W68" i="3" s="1"/>
  <c r="W69" i="3" s="1"/>
  <c r="Z66" i="3"/>
  <c r="Y66" i="3"/>
  <c r="AK64" i="3"/>
  <c r="AK63" i="3"/>
  <c r="AK62" i="3"/>
  <c r="AK60" i="3"/>
  <c r="W59" i="3"/>
  <c r="W60" i="3" s="1"/>
  <c r="W61" i="3" s="1"/>
  <c r="W62" i="3" s="1"/>
  <c r="Z58" i="3"/>
  <c r="Y58" i="3"/>
  <c r="AK56" i="3"/>
  <c r="AK55" i="3"/>
  <c r="AK54" i="3"/>
  <c r="AK53" i="3"/>
  <c r="AK52" i="3"/>
  <c r="AK51" i="3"/>
  <c r="W51" i="3"/>
  <c r="W52" i="3" s="1"/>
  <c r="W53" i="3" s="1"/>
  <c r="W54" i="3" s="1"/>
  <c r="W55" i="3" s="1"/>
  <c r="Z50" i="3"/>
  <c r="Y50" i="3"/>
  <c r="AK48" i="3"/>
  <c r="AK47" i="3"/>
  <c r="AK46" i="3"/>
  <c r="AK45" i="3"/>
  <c r="AK44" i="3"/>
  <c r="AK43" i="3"/>
  <c r="W43" i="3"/>
  <c r="W44" i="3" s="1"/>
  <c r="W45" i="3" s="1"/>
  <c r="Z42" i="3"/>
  <c r="Y42" i="3"/>
  <c r="AK40" i="3"/>
  <c r="AK38" i="3"/>
  <c r="AK37" i="3"/>
  <c r="AK36" i="3"/>
  <c r="AK35" i="3"/>
  <c r="W35" i="3"/>
  <c r="W36" i="3" s="1"/>
  <c r="Z34" i="3"/>
  <c r="Y35" i="3" s="1"/>
  <c r="AA35" i="3" s="1"/>
  <c r="E18" i="5" s="1"/>
  <c r="Y34" i="3"/>
  <c r="AK32" i="3"/>
  <c r="AK31" i="3"/>
  <c r="AK30" i="3"/>
  <c r="AK29" i="3"/>
  <c r="AK28" i="3"/>
  <c r="AK27" i="3"/>
  <c r="W27" i="3"/>
  <c r="W28" i="3" s="1"/>
  <c r="W29" i="3" s="1"/>
  <c r="Z26" i="3"/>
  <c r="Y26" i="3"/>
  <c r="AK24" i="3"/>
  <c r="AK23" i="3"/>
  <c r="AK22" i="3"/>
  <c r="AK21" i="3"/>
  <c r="AK20" i="3"/>
  <c r="AK19" i="3"/>
  <c r="W19" i="3"/>
  <c r="Z18" i="3"/>
  <c r="Y18" i="3"/>
  <c r="AK16" i="3"/>
  <c r="AK14" i="3"/>
  <c r="AK13" i="3"/>
  <c r="AK12" i="3"/>
  <c r="AK11" i="3"/>
  <c r="W11" i="3"/>
  <c r="W12" i="3" s="1"/>
  <c r="Z10" i="3"/>
  <c r="Y10" i="3"/>
  <c r="AK4" i="3"/>
  <c r="AK5" i="3"/>
  <c r="AK6" i="3"/>
  <c r="AK7" i="3"/>
  <c r="AK8" i="3"/>
  <c r="AK3" i="3"/>
  <c r="Z2" i="3"/>
  <c r="Y2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8" i="3"/>
  <c r="V7" i="3"/>
  <c r="V6" i="3"/>
  <c r="V5" i="3"/>
  <c r="V4" i="3"/>
  <c r="V3" i="3"/>
  <c r="AK39" i="6"/>
  <c r="AK61" i="6"/>
  <c r="AK15" i="6"/>
  <c r="AK97" i="6"/>
  <c r="AK121" i="3"/>
  <c r="W127" i="3"/>
  <c r="AK15" i="3"/>
  <c r="F88" i="5"/>
  <c r="AK105" i="3"/>
  <c r="AK129" i="3"/>
  <c r="AK121" i="7"/>
  <c r="AK105" i="7"/>
  <c r="AK97" i="3"/>
  <c r="AK61" i="3"/>
  <c r="AK113" i="3"/>
  <c r="A88" i="5"/>
  <c r="AK89" i="7"/>
  <c r="AK121" i="6" l="1"/>
  <c r="Y123" i="6"/>
  <c r="AA123" i="6" s="1"/>
  <c r="AK129" i="6"/>
  <c r="AK97" i="7"/>
  <c r="AK113" i="7"/>
  <c r="Y91" i="3"/>
  <c r="Y126" i="3"/>
  <c r="AA126" i="3" s="1"/>
  <c r="AK9" i="6"/>
  <c r="AK9" i="3"/>
  <c r="AK81" i="7"/>
  <c r="AK73" i="7"/>
  <c r="AK129" i="7"/>
  <c r="Y107" i="7"/>
  <c r="AD107" i="7" s="1"/>
  <c r="Y27" i="7"/>
  <c r="AD27" i="7" s="1"/>
  <c r="Y75" i="7"/>
  <c r="AD75" i="7" s="1"/>
  <c r="AL75" i="7" s="1"/>
  <c r="W125" i="7"/>
  <c r="Y125" i="7" s="1"/>
  <c r="AD125" i="7" s="1"/>
  <c r="Y124" i="7"/>
  <c r="Z124" i="7" s="1"/>
  <c r="Y83" i="7"/>
  <c r="AD83" i="7" s="1"/>
  <c r="AL83" i="7" s="1"/>
  <c r="W84" i="7"/>
  <c r="W85" i="7" s="1"/>
  <c r="Y85" i="7" s="1"/>
  <c r="Z85" i="7" s="1"/>
  <c r="Y43" i="7"/>
  <c r="AA43" i="7" s="1"/>
  <c r="E43" i="5" s="1"/>
  <c r="AK6" i="7"/>
  <c r="AK113" i="6"/>
  <c r="AK57" i="6"/>
  <c r="D5" i="5"/>
  <c r="D8" i="5"/>
  <c r="AK25" i="6"/>
  <c r="D73" i="5"/>
  <c r="Y3" i="6"/>
  <c r="AA3" i="6" s="1"/>
  <c r="E71" i="5" s="1"/>
  <c r="D20" i="5"/>
  <c r="Y124" i="6"/>
  <c r="AA124" i="6" s="1"/>
  <c r="W125" i="6"/>
  <c r="W126" i="6" s="1"/>
  <c r="Y126" i="6" s="1"/>
  <c r="Y99" i="6"/>
  <c r="AD99" i="6" s="1"/>
  <c r="AL99" i="6" s="1"/>
  <c r="Y116" i="6"/>
  <c r="Z116" i="6" s="1"/>
  <c r="Z92" i="6"/>
  <c r="D100" i="5"/>
  <c r="W100" i="6"/>
  <c r="Y100" i="6" s="1"/>
  <c r="AD100" i="6" s="1"/>
  <c r="AL100" i="6" s="1"/>
  <c r="Y91" i="6"/>
  <c r="D129" i="5"/>
  <c r="Y11" i="6"/>
  <c r="AD11" i="6" s="1"/>
  <c r="D14" i="5"/>
  <c r="D19" i="5"/>
  <c r="D107" i="5"/>
  <c r="D32" i="5"/>
  <c r="D35" i="5"/>
  <c r="D16" i="5"/>
  <c r="AD123" i="6"/>
  <c r="AL123" i="6" s="1"/>
  <c r="D110" i="5"/>
  <c r="D13" i="5"/>
  <c r="D67" i="5"/>
  <c r="D47" i="5"/>
  <c r="D87" i="5"/>
  <c r="D84" i="5"/>
  <c r="D126" i="5"/>
  <c r="D38" i="5"/>
  <c r="AK89" i="3"/>
  <c r="AK84" i="6"/>
  <c r="AK57" i="3"/>
  <c r="A93" i="5"/>
  <c r="AK25" i="3"/>
  <c r="AK17" i="3"/>
  <c r="Y69" i="3"/>
  <c r="AA69" i="3" s="1"/>
  <c r="Y124" i="3"/>
  <c r="AD124" i="3" s="1"/>
  <c r="AL124" i="3" s="1"/>
  <c r="Y5" i="3"/>
  <c r="Z5" i="3" s="1"/>
  <c r="B74" i="5" s="1"/>
  <c r="Y123" i="3"/>
  <c r="AA123" i="3" s="1"/>
  <c r="Y117" i="3"/>
  <c r="Y115" i="3"/>
  <c r="AA107" i="7"/>
  <c r="Z107" i="7"/>
  <c r="AL107" i="7"/>
  <c r="Y62" i="7"/>
  <c r="Z62" i="7" s="1"/>
  <c r="B79" i="5" s="1"/>
  <c r="W63" i="7"/>
  <c r="D28" i="5"/>
  <c r="D103" i="5"/>
  <c r="Y3" i="7"/>
  <c r="AD3" i="7" s="1"/>
  <c r="D55" i="5"/>
  <c r="Y91" i="7"/>
  <c r="AD91" i="7" s="1"/>
  <c r="Y108" i="7"/>
  <c r="AD108" i="7" s="1"/>
  <c r="Y123" i="7"/>
  <c r="AD123" i="7" s="1"/>
  <c r="D125" i="5"/>
  <c r="W44" i="7"/>
  <c r="W45" i="7" s="1"/>
  <c r="Y51" i="7"/>
  <c r="AD51" i="7" s="1"/>
  <c r="D116" i="5"/>
  <c r="AK35" i="7"/>
  <c r="AK5" i="7"/>
  <c r="AK8" i="7"/>
  <c r="Z123" i="6"/>
  <c r="Z91" i="6"/>
  <c r="AK7" i="7"/>
  <c r="Y115" i="6"/>
  <c r="AK51" i="7"/>
  <c r="AK53" i="7"/>
  <c r="AK20" i="7"/>
  <c r="Y43" i="6"/>
  <c r="AD43" i="6" s="1"/>
  <c r="Y27" i="6"/>
  <c r="AD27" i="6" s="1"/>
  <c r="AL27" i="6" s="1"/>
  <c r="AK19" i="7"/>
  <c r="Y96" i="6"/>
  <c r="AD96" i="6" s="1"/>
  <c r="AL96" i="6" s="1"/>
  <c r="AK3" i="7"/>
  <c r="Y93" i="6"/>
  <c r="AD93" i="6" s="1"/>
  <c r="AL93" i="6" s="1"/>
  <c r="AK21" i="7"/>
  <c r="AK4" i="7"/>
  <c r="W44" i="6"/>
  <c r="Y44" i="6" s="1"/>
  <c r="AD44" i="6" s="1"/>
  <c r="AL44" i="6" s="1"/>
  <c r="W4" i="6"/>
  <c r="Y4" i="6" s="1"/>
  <c r="D4" i="5"/>
  <c r="D12" i="5"/>
  <c r="D61" i="5"/>
  <c r="D63" i="5"/>
  <c r="W104" i="3"/>
  <c r="Y104" i="3" s="1"/>
  <c r="Y103" i="3"/>
  <c r="AD103" i="3" s="1"/>
  <c r="AL103" i="3" s="1"/>
  <c r="AK13" i="6"/>
  <c r="AK12" i="7"/>
  <c r="AK14" i="7"/>
  <c r="Y120" i="3"/>
  <c r="AD120" i="3" s="1"/>
  <c r="AL120" i="3" s="1"/>
  <c r="Y3" i="3"/>
  <c r="AD3" i="3" s="1"/>
  <c r="AL3" i="3" s="1"/>
  <c r="Y59" i="3"/>
  <c r="AD59" i="3" s="1"/>
  <c r="Y45" i="3"/>
  <c r="AK59" i="3"/>
  <c r="AK65" i="3" s="1"/>
  <c r="Y43" i="3"/>
  <c r="AD43" i="3" s="1"/>
  <c r="AL43" i="3" s="1"/>
  <c r="AA91" i="3"/>
  <c r="Y51" i="3"/>
  <c r="Y52" i="3"/>
  <c r="AA52" i="3" s="1"/>
  <c r="E94" i="5" s="1"/>
  <c r="Y75" i="3"/>
  <c r="AA75" i="3" s="1"/>
  <c r="Y19" i="3"/>
  <c r="Z19" i="3" s="1"/>
  <c r="B127" i="5" s="1"/>
  <c r="Y67" i="3"/>
  <c r="AD67" i="3" s="1"/>
  <c r="AL67" i="3" s="1"/>
  <c r="Y100" i="3"/>
  <c r="Z100" i="3" s="1"/>
  <c r="AK63" i="6"/>
  <c r="AK65" i="6" s="1"/>
  <c r="AK76" i="6"/>
  <c r="F35" i="5"/>
  <c r="W37" i="3"/>
  <c r="Y37" i="3" s="1"/>
  <c r="Y36" i="3"/>
  <c r="AA36" i="3" s="1"/>
  <c r="E75" i="5" s="1"/>
  <c r="Y125" i="3"/>
  <c r="AA125" i="3" s="1"/>
  <c r="AK13" i="7"/>
  <c r="AK11" i="7"/>
  <c r="AK33" i="3"/>
  <c r="AK49" i="3"/>
  <c r="AK73" i="3"/>
  <c r="W20" i="3"/>
  <c r="Y20" i="3" s="1"/>
  <c r="AD104" i="3"/>
  <c r="AL104" i="3" s="1"/>
  <c r="AA104" i="3"/>
  <c r="Z104" i="3"/>
  <c r="W109" i="3"/>
  <c r="Y108" i="3"/>
  <c r="AD115" i="3"/>
  <c r="AL115" i="3" s="1"/>
  <c r="Z115" i="3"/>
  <c r="AA115" i="3"/>
  <c r="W30" i="3"/>
  <c r="Y29" i="3"/>
  <c r="AD29" i="3" s="1"/>
  <c r="AL29" i="3" s="1"/>
  <c r="AA51" i="3"/>
  <c r="E9" i="5" s="1"/>
  <c r="Z51" i="3"/>
  <c r="B9" i="5" s="1"/>
  <c r="Y93" i="3"/>
  <c r="W94" i="3"/>
  <c r="W56" i="3"/>
  <c r="Y56" i="3" s="1"/>
  <c r="AD56" i="3" s="1"/>
  <c r="AL56" i="3" s="1"/>
  <c r="Y55" i="3"/>
  <c r="W46" i="3"/>
  <c r="Y4" i="3"/>
  <c r="Y76" i="3"/>
  <c r="Z76" i="3" s="1"/>
  <c r="Y119" i="3"/>
  <c r="Z124" i="3"/>
  <c r="Y62" i="3"/>
  <c r="AD62" i="3" s="1"/>
  <c r="AL62" i="3" s="1"/>
  <c r="Y60" i="3"/>
  <c r="AK12" i="6"/>
  <c r="Y92" i="3"/>
  <c r="AA92" i="3" s="1"/>
  <c r="AA124" i="3"/>
  <c r="Y118" i="3"/>
  <c r="Y99" i="3"/>
  <c r="Z99" i="3" s="1"/>
  <c r="Y27" i="3"/>
  <c r="Z27" i="3" s="1"/>
  <c r="B124" i="5" s="1"/>
  <c r="Y102" i="3"/>
  <c r="W63" i="3"/>
  <c r="AK14" i="6"/>
  <c r="Y116" i="3"/>
  <c r="Y107" i="3"/>
  <c r="W6" i="3"/>
  <c r="Y28" i="3"/>
  <c r="AA28" i="3" s="1"/>
  <c r="E33" i="5" s="1"/>
  <c r="AD45" i="3"/>
  <c r="AL45" i="3" s="1"/>
  <c r="Z45" i="3"/>
  <c r="B101" i="5" s="1"/>
  <c r="AA45" i="3"/>
  <c r="E101" i="5" s="1"/>
  <c r="Y117" i="7"/>
  <c r="W118" i="7"/>
  <c r="F99" i="5"/>
  <c r="AK38" i="7"/>
  <c r="H34" i="5"/>
  <c r="AK45" i="7"/>
  <c r="AK49" i="7" s="1"/>
  <c r="Z55" i="3"/>
  <c r="B25" i="5" s="1"/>
  <c r="Y53" i="3"/>
  <c r="AD92" i="6"/>
  <c r="AL92" i="6" s="1"/>
  <c r="Z35" i="3"/>
  <c r="B18" i="5" s="1"/>
  <c r="AD35" i="3"/>
  <c r="AL35" i="3" s="1"/>
  <c r="Y68" i="3"/>
  <c r="AD91" i="3"/>
  <c r="AL91" i="3" s="1"/>
  <c r="Z91" i="3"/>
  <c r="W13" i="3"/>
  <c r="Y12" i="3"/>
  <c r="W84" i="3"/>
  <c r="Y83" i="3"/>
  <c r="F89" i="5"/>
  <c r="AK39" i="3"/>
  <c r="AK41" i="3" s="1"/>
  <c r="AK36" i="7"/>
  <c r="Y115" i="7"/>
  <c r="AD115" i="7" s="1"/>
  <c r="Y116" i="7"/>
  <c r="AD116" i="7" s="1"/>
  <c r="AK11" i="6"/>
  <c r="AK27" i="7"/>
  <c r="Y61" i="7"/>
  <c r="AD61" i="7" s="1"/>
  <c r="Y60" i="7"/>
  <c r="AD60" i="7" s="1"/>
  <c r="Y95" i="6"/>
  <c r="Y94" i="6"/>
  <c r="Y101" i="3"/>
  <c r="W110" i="7"/>
  <c r="Y109" i="7"/>
  <c r="AD109" i="7" s="1"/>
  <c r="W70" i="3"/>
  <c r="Y11" i="3"/>
  <c r="Y117" i="6"/>
  <c r="AA117" i="6" s="1"/>
  <c r="W118" i="6"/>
  <c r="Y44" i="3"/>
  <c r="AA67" i="3"/>
  <c r="AD51" i="3"/>
  <c r="AL51" i="3" s="1"/>
  <c r="AK41" i="6"/>
  <c r="AK88" i="6"/>
  <c r="AK89" i="6" s="1"/>
  <c r="W108" i="6"/>
  <c r="Y107" i="6"/>
  <c r="W84" i="6"/>
  <c r="Y84" i="6" s="1"/>
  <c r="Y83" i="6"/>
  <c r="H60" i="5"/>
  <c r="AK29" i="7"/>
  <c r="AK28" i="7"/>
  <c r="F31" i="5"/>
  <c r="J96" i="5"/>
  <c r="AK37" i="7"/>
  <c r="D131" i="5"/>
  <c r="D53" i="5"/>
  <c r="Y54" i="3"/>
  <c r="Y61" i="3"/>
  <c r="Y77" i="3"/>
  <c r="W78" i="3"/>
  <c r="AA116" i="6"/>
  <c r="G45" i="5"/>
  <c r="Y59" i="7"/>
  <c r="Y84" i="7"/>
  <c r="AD84" i="7" s="1"/>
  <c r="F78" i="5"/>
  <c r="AK60" i="7"/>
  <c r="D99" i="5"/>
  <c r="D45" i="5"/>
  <c r="D96" i="5"/>
  <c r="D120" i="5"/>
  <c r="Y127" i="3"/>
  <c r="AA127" i="3" s="1"/>
  <c r="W128" i="3"/>
  <c r="Y128" i="3" s="1"/>
  <c r="Y75" i="6"/>
  <c r="AD75" i="6" s="1"/>
  <c r="AL75" i="6" s="1"/>
  <c r="W76" i="6"/>
  <c r="Y76" i="6" s="1"/>
  <c r="AD76" i="6" s="1"/>
  <c r="D41" i="5"/>
  <c r="D130" i="5"/>
  <c r="D80" i="5"/>
  <c r="D49" i="5"/>
  <c r="D102" i="5"/>
  <c r="D43" i="5"/>
  <c r="AK22" i="7"/>
  <c r="Y11" i="7"/>
  <c r="Z126" i="3"/>
  <c r="AD126" i="3"/>
  <c r="AL126" i="3" s="1"/>
  <c r="Y99" i="7"/>
  <c r="AD99" i="7" s="1"/>
  <c r="W100" i="7"/>
  <c r="AK70" i="6"/>
  <c r="Y60" i="6"/>
  <c r="AD60" i="6" s="1"/>
  <c r="AL60" i="6" s="1"/>
  <c r="Y51" i="6"/>
  <c r="AD51" i="6" s="1"/>
  <c r="AL51" i="6" s="1"/>
  <c r="F51" i="5"/>
  <c r="AK46" i="6"/>
  <c r="Y35" i="6"/>
  <c r="W36" i="6"/>
  <c r="D60" i="5"/>
  <c r="D128" i="5"/>
  <c r="D15" i="5"/>
  <c r="AK81" i="3"/>
  <c r="AK33" i="6"/>
  <c r="Y67" i="6"/>
  <c r="AD67" i="6" s="1"/>
  <c r="Y19" i="6"/>
  <c r="AD19" i="6" s="1"/>
  <c r="AL19" i="6" s="1"/>
  <c r="D70" i="5"/>
  <c r="Y30" i="7"/>
  <c r="AD30" i="7" s="1"/>
  <c r="Y29" i="7"/>
  <c r="AD29" i="7" s="1"/>
  <c r="Y28" i="7"/>
  <c r="AD28" i="7" s="1"/>
  <c r="Y67" i="7"/>
  <c r="AD67" i="7" s="1"/>
  <c r="D46" i="5"/>
  <c r="D62" i="5"/>
  <c r="D83" i="5"/>
  <c r="AD5" i="3"/>
  <c r="AL5" i="3" s="1"/>
  <c r="Y92" i="7"/>
  <c r="AD92" i="7" s="1"/>
  <c r="W93" i="7"/>
  <c r="Y61" i="6"/>
  <c r="W62" i="6"/>
  <c r="Y53" i="6"/>
  <c r="Y52" i="6"/>
  <c r="Y21" i="6"/>
  <c r="W22" i="6"/>
  <c r="Y19" i="7"/>
  <c r="AD19" i="7" s="1"/>
  <c r="W20" i="7"/>
  <c r="AK67" i="6"/>
  <c r="AK78" i="6"/>
  <c r="Y54" i="6"/>
  <c r="W55" i="6"/>
  <c r="W28" i="6"/>
  <c r="Y20" i="6"/>
  <c r="AK30" i="7"/>
  <c r="W68" i="6"/>
  <c r="Y59" i="6"/>
  <c r="D24" i="5" s="1"/>
  <c r="D91" i="5"/>
  <c r="D50" i="5"/>
  <c r="D97" i="5"/>
  <c r="D11" i="5"/>
  <c r="W5" i="7"/>
  <c r="Y4" i="7"/>
  <c r="AD4" i="7" s="1"/>
  <c r="W12" i="6"/>
  <c r="D10" i="5"/>
  <c r="D26" i="5"/>
  <c r="D29" i="5"/>
  <c r="D117" i="5"/>
  <c r="D58" i="5"/>
  <c r="D114" i="5"/>
  <c r="W12" i="7"/>
  <c r="W31" i="7"/>
  <c r="W77" i="7"/>
  <c r="Y76" i="7"/>
  <c r="AD76" i="7" s="1"/>
  <c r="W36" i="7"/>
  <c r="Y35" i="7"/>
  <c r="AD35" i="7" s="1"/>
  <c r="Y68" i="7"/>
  <c r="AD68" i="7" s="1"/>
  <c r="W69" i="7"/>
  <c r="Y52" i="7"/>
  <c r="AD52" i="7" s="1"/>
  <c r="W53" i="7"/>
  <c r="D79" i="5"/>
  <c r="D112" i="5"/>
  <c r="D34" i="5"/>
  <c r="D66" i="5"/>
  <c r="D36" i="5"/>
  <c r="D57" i="5"/>
  <c r="D113" i="5"/>
  <c r="D109" i="5"/>
  <c r="D40" i="5"/>
  <c r="D42" i="5"/>
  <c r="D119" i="5"/>
  <c r="D78" i="5"/>
  <c r="D31" i="5"/>
  <c r="D86" i="5"/>
  <c r="AA59" i="7" l="1"/>
  <c r="E131" i="5" s="1"/>
  <c r="D27" i="5"/>
  <c r="AD3" i="6"/>
  <c r="AL3" i="6" s="1"/>
  <c r="Z3" i="6"/>
  <c r="B71" i="5" s="1"/>
  <c r="AA3" i="3"/>
  <c r="E122" i="5" s="1"/>
  <c r="AA5" i="3"/>
  <c r="E74" i="5" s="1"/>
  <c r="AA27" i="7"/>
  <c r="E128" i="5" s="1"/>
  <c r="Z27" i="7"/>
  <c r="B128" i="5" s="1"/>
  <c r="AA83" i="7"/>
  <c r="AA75" i="7"/>
  <c r="AL3" i="7"/>
  <c r="AK25" i="7"/>
  <c r="Z75" i="7"/>
  <c r="W126" i="7"/>
  <c r="Z3" i="7"/>
  <c r="B70" i="5" s="1"/>
  <c r="AA124" i="7"/>
  <c r="AA51" i="7"/>
  <c r="E130" i="5" s="1"/>
  <c r="Z51" i="7"/>
  <c r="B130" i="5" s="1"/>
  <c r="Z83" i="7"/>
  <c r="Z125" i="7"/>
  <c r="AA28" i="7"/>
  <c r="E31" i="5" s="1"/>
  <c r="AA117" i="7"/>
  <c r="AD117" i="7"/>
  <c r="AL117" i="7" s="1"/>
  <c r="Z11" i="7"/>
  <c r="B72" i="5" s="1"/>
  <c r="AD11" i="7"/>
  <c r="AL11" i="7" s="1"/>
  <c r="W86" i="7"/>
  <c r="Y86" i="7" s="1"/>
  <c r="AD86" i="7" s="1"/>
  <c r="Z117" i="7"/>
  <c r="Z60" i="7"/>
  <c r="B78" i="5" s="1"/>
  <c r="AD59" i="7"/>
  <c r="AL59" i="7" s="1"/>
  <c r="Z43" i="7"/>
  <c r="B43" i="5" s="1"/>
  <c r="AD43" i="7"/>
  <c r="AL43" i="7" s="1"/>
  <c r="AD124" i="7"/>
  <c r="AL124" i="7" s="1"/>
  <c r="AD85" i="7"/>
  <c r="AL85" i="7" s="1"/>
  <c r="AA60" i="7"/>
  <c r="E78" i="5" s="1"/>
  <c r="AA85" i="7"/>
  <c r="AA3" i="7"/>
  <c r="E70" i="5" s="1"/>
  <c r="AD62" i="7"/>
  <c r="AL62" i="7" s="1"/>
  <c r="W85" i="6"/>
  <c r="W86" i="6" s="1"/>
  <c r="AK57" i="7"/>
  <c r="AL51" i="7"/>
  <c r="W45" i="6"/>
  <c r="Y45" i="6" s="1"/>
  <c r="Z27" i="6"/>
  <c r="B129" i="5" s="1"/>
  <c r="AA27" i="6"/>
  <c r="E129" i="5" s="1"/>
  <c r="AA100" i="6"/>
  <c r="W101" i="6"/>
  <c r="AA99" i="6"/>
  <c r="Z99" i="6"/>
  <c r="AD124" i="6"/>
  <c r="AL124" i="6" s="1"/>
  <c r="Z124" i="6"/>
  <c r="Z100" i="6"/>
  <c r="Z96" i="6"/>
  <c r="W127" i="6"/>
  <c r="AA75" i="6"/>
  <c r="Y125" i="6"/>
  <c r="AA11" i="6"/>
  <c r="E73" i="5" s="1"/>
  <c r="AL11" i="6"/>
  <c r="Z117" i="6"/>
  <c r="Z19" i="6"/>
  <c r="B126" i="5" s="1"/>
  <c r="AD117" i="6"/>
  <c r="AL117" i="6" s="1"/>
  <c r="AD116" i="6"/>
  <c r="AL116" i="6" s="1"/>
  <c r="Z11" i="6"/>
  <c r="B73" i="5" s="1"/>
  <c r="AD91" i="6"/>
  <c r="AL91" i="6" s="1"/>
  <c r="AA91" i="6"/>
  <c r="AA43" i="6"/>
  <c r="E5" i="5" s="1"/>
  <c r="AD75" i="3"/>
  <c r="AL75" i="3" s="1"/>
  <c r="Z67" i="3"/>
  <c r="AD69" i="3"/>
  <c r="AL69" i="3" s="1"/>
  <c r="Z69" i="3"/>
  <c r="Z62" i="3"/>
  <c r="B111" i="5" s="1"/>
  <c r="AA27" i="3"/>
  <c r="E124" i="5" s="1"/>
  <c r="AD19" i="3"/>
  <c r="AL19" i="3" s="1"/>
  <c r="AK17" i="7"/>
  <c r="AD76" i="3"/>
  <c r="AL76" i="3" s="1"/>
  <c r="Z103" i="3"/>
  <c r="W38" i="3"/>
  <c r="Z125" i="3"/>
  <c r="W21" i="3"/>
  <c r="Z120" i="3"/>
  <c r="AA100" i="3"/>
  <c r="AA103" i="3"/>
  <c r="Z56" i="3"/>
  <c r="B123" i="5" s="1"/>
  <c r="AA120" i="3"/>
  <c r="AD52" i="3"/>
  <c r="AL52" i="3" s="1"/>
  <c r="Z43" i="3"/>
  <c r="B6" i="5" s="1"/>
  <c r="AD100" i="3"/>
  <c r="AL100" i="3" s="1"/>
  <c r="AD125" i="3"/>
  <c r="AL125" i="3" s="1"/>
  <c r="AD123" i="3"/>
  <c r="AL123" i="3" s="1"/>
  <c r="AD117" i="3"/>
  <c r="AL117" i="3" s="1"/>
  <c r="Z117" i="3"/>
  <c r="Z28" i="3"/>
  <c r="B33" i="5" s="1"/>
  <c r="Z36" i="3"/>
  <c r="B75" i="5" s="1"/>
  <c r="AA76" i="3"/>
  <c r="AA43" i="3"/>
  <c r="E6" i="5" s="1"/>
  <c r="Z127" i="3"/>
  <c r="AD99" i="3"/>
  <c r="AL99" i="3" s="1"/>
  <c r="AD28" i="3"/>
  <c r="AL28" i="3" s="1"/>
  <c r="AD36" i="3"/>
  <c r="AL36" i="3" s="1"/>
  <c r="Z3" i="3"/>
  <c r="B122" i="5" s="1"/>
  <c r="AD27" i="3"/>
  <c r="AL27" i="3" s="1"/>
  <c r="AD127" i="3"/>
  <c r="AL127" i="3" s="1"/>
  <c r="AA56" i="3"/>
  <c r="E123" i="5" s="1"/>
  <c r="AA99" i="3"/>
  <c r="AA117" i="3"/>
  <c r="Z75" i="3"/>
  <c r="Z123" i="3"/>
  <c r="Z52" i="3"/>
  <c r="B94" i="5" s="1"/>
  <c r="AA91" i="7"/>
  <c r="Z91" i="7"/>
  <c r="AL91" i="7"/>
  <c r="Y44" i="7"/>
  <c r="AD44" i="7" s="1"/>
  <c r="AL44" i="7" s="1"/>
  <c r="Z123" i="7"/>
  <c r="AL123" i="7"/>
  <c r="AA123" i="7"/>
  <c r="AL125" i="7"/>
  <c r="AA125" i="7"/>
  <c r="AA62" i="7"/>
  <c r="E79" i="5" s="1"/>
  <c r="AA108" i="7"/>
  <c r="Z108" i="7"/>
  <c r="AL108" i="7"/>
  <c r="Y63" i="7"/>
  <c r="AD63" i="7" s="1"/>
  <c r="W64" i="7"/>
  <c r="Y64" i="7" s="1"/>
  <c r="AD64" i="7" s="1"/>
  <c r="AD4" i="6"/>
  <c r="AL4" i="6" s="1"/>
  <c r="AA4" i="6"/>
  <c r="E58" i="5" s="1"/>
  <c r="Z4" i="6"/>
  <c r="B58" i="5" s="1"/>
  <c r="AK9" i="7"/>
  <c r="W46" i="6"/>
  <c r="Y46" i="6" s="1"/>
  <c r="AA19" i="6"/>
  <c r="E126" i="5" s="1"/>
  <c r="Z67" i="6"/>
  <c r="AA51" i="6"/>
  <c r="E8" i="5" s="1"/>
  <c r="AA96" i="6"/>
  <c r="W5" i="6"/>
  <c r="AL59" i="3"/>
  <c r="Y101" i="6"/>
  <c r="W102" i="6"/>
  <c r="Y127" i="6"/>
  <c r="W128" i="6"/>
  <c r="Y128" i="6" s="1"/>
  <c r="AA115" i="6"/>
  <c r="Z115" i="6"/>
  <c r="AD115" i="6"/>
  <c r="AL115" i="6" s="1"/>
  <c r="AA67" i="6"/>
  <c r="Z93" i="6"/>
  <c r="AA93" i="6"/>
  <c r="AA60" i="6"/>
  <c r="E4" i="5" s="1"/>
  <c r="Z51" i="6"/>
  <c r="B8" i="5" s="1"/>
  <c r="Z43" i="6"/>
  <c r="B5" i="5" s="1"/>
  <c r="AK41" i="7"/>
  <c r="AA126" i="6"/>
  <c r="AD126" i="6"/>
  <c r="AL126" i="6" s="1"/>
  <c r="Z126" i="6"/>
  <c r="AA59" i="3"/>
  <c r="E132" i="5" s="1"/>
  <c r="AA62" i="3"/>
  <c r="E111" i="5" s="1"/>
  <c r="Z59" i="3"/>
  <c r="B132" i="5" s="1"/>
  <c r="AA19" i="3"/>
  <c r="E127" i="5" s="1"/>
  <c r="AL76" i="6"/>
  <c r="Z107" i="3"/>
  <c r="AA107" i="3"/>
  <c r="AD107" i="3"/>
  <c r="AL107" i="3" s="1"/>
  <c r="W64" i="3"/>
  <c r="Y64" i="3" s="1"/>
  <c r="Y63" i="3"/>
  <c r="Z118" i="3"/>
  <c r="AA118" i="3"/>
  <c r="AD118" i="3"/>
  <c r="AL118" i="3" s="1"/>
  <c r="AA60" i="3"/>
  <c r="E7" i="5" s="1"/>
  <c r="AD60" i="3"/>
  <c r="AL60" i="3" s="1"/>
  <c r="Z60" i="3"/>
  <c r="B7" i="5" s="1"/>
  <c r="Y46" i="3"/>
  <c r="W47" i="3"/>
  <c r="AD93" i="3"/>
  <c r="AL93" i="3" s="1"/>
  <c r="AA93" i="3"/>
  <c r="Z93" i="3"/>
  <c r="Y109" i="3"/>
  <c r="W110" i="3"/>
  <c r="Z116" i="3"/>
  <c r="AD116" i="3"/>
  <c r="AL116" i="3" s="1"/>
  <c r="AA116" i="3"/>
  <c r="AD102" i="3"/>
  <c r="AL102" i="3" s="1"/>
  <c r="Z102" i="3"/>
  <c r="AA102" i="3"/>
  <c r="AD119" i="3"/>
  <c r="AL119" i="3" s="1"/>
  <c r="AA119" i="3"/>
  <c r="Z119" i="3"/>
  <c r="AD92" i="3"/>
  <c r="AL92" i="3" s="1"/>
  <c r="Z92" i="3"/>
  <c r="AD55" i="3"/>
  <c r="AL55" i="3" s="1"/>
  <c r="AA55" i="3"/>
  <c r="E25" i="5" s="1"/>
  <c r="AA29" i="3"/>
  <c r="E54" i="5" s="1"/>
  <c r="Z29" i="3"/>
  <c r="B54" i="5" s="1"/>
  <c r="W7" i="3"/>
  <c r="Y6" i="3"/>
  <c r="AA4" i="3"/>
  <c r="E64" i="5" s="1"/>
  <c r="Z4" i="3"/>
  <c r="B64" i="5" s="1"/>
  <c r="AD4" i="3"/>
  <c r="AL4" i="3" s="1"/>
  <c r="W95" i="3"/>
  <c r="Y94" i="3"/>
  <c r="W31" i="3"/>
  <c r="Y30" i="3"/>
  <c r="AD108" i="3"/>
  <c r="AL108" i="3" s="1"/>
  <c r="AA108" i="3"/>
  <c r="Z108" i="3"/>
  <c r="AA30" i="7"/>
  <c r="E66" i="5" s="1"/>
  <c r="Y36" i="6"/>
  <c r="W37" i="6"/>
  <c r="Y70" i="3"/>
  <c r="W71" i="3"/>
  <c r="AA61" i="7"/>
  <c r="E53" i="5" s="1"/>
  <c r="Z61" i="7"/>
  <c r="B53" i="5" s="1"/>
  <c r="AL61" i="7"/>
  <c r="AA115" i="7"/>
  <c r="AL115" i="7"/>
  <c r="Z115" i="7"/>
  <c r="Z37" i="3"/>
  <c r="B95" i="5" s="1"/>
  <c r="AA37" i="3"/>
  <c r="E95" i="5" s="1"/>
  <c r="AD37" i="3"/>
  <c r="AL37" i="3" s="1"/>
  <c r="Z68" i="3"/>
  <c r="AD68" i="3"/>
  <c r="AL68" i="3" s="1"/>
  <c r="AA68" i="3"/>
  <c r="Y118" i="7"/>
  <c r="AD118" i="7" s="1"/>
  <c r="W119" i="7"/>
  <c r="Z60" i="6"/>
  <c r="B4" i="5" s="1"/>
  <c r="AA67" i="7"/>
  <c r="AL67" i="7"/>
  <c r="Z35" i="6"/>
  <c r="B11" i="5" s="1"/>
  <c r="AA35" i="6"/>
  <c r="E11" i="5" s="1"/>
  <c r="AD35" i="6"/>
  <c r="AL35" i="6" s="1"/>
  <c r="Z77" i="3"/>
  <c r="AA77" i="3"/>
  <c r="AD77" i="3"/>
  <c r="AL77" i="3" s="1"/>
  <c r="Z61" i="3"/>
  <c r="B93" i="5" s="1"/>
  <c r="AA61" i="3"/>
  <c r="E93" i="5" s="1"/>
  <c r="AD61" i="3"/>
  <c r="AL61" i="3" s="1"/>
  <c r="Z11" i="3"/>
  <c r="B121" i="5" s="1"/>
  <c r="AA11" i="3"/>
  <c r="E121" i="5" s="1"/>
  <c r="AD11" i="3"/>
  <c r="AL11" i="3" s="1"/>
  <c r="AA94" i="6"/>
  <c r="AD94" i="6"/>
  <c r="AL94" i="6" s="1"/>
  <c r="Z94" i="6"/>
  <c r="Z83" i="3"/>
  <c r="AD83" i="3"/>
  <c r="AL83" i="3" s="1"/>
  <c r="AA83" i="3"/>
  <c r="Y13" i="3"/>
  <c r="W14" i="3"/>
  <c r="AK65" i="7"/>
  <c r="AL60" i="7"/>
  <c r="AA84" i="7"/>
  <c r="Z84" i="7"/>
  <c r="AL84" i="7"/>
  <c r="W79" i="3"/>
  <c r="Y78" i="3"/>
  <c r="AA44" i="3"/>
  <c r="E22" i="5" s="1"/>
  <c r="Z44" i="3"/>
  <c r="B22" i="5" s="1"/>
  <c r="AD44" i="3"/>
  <c r="AL44" i="3" s="1"/>
  <c r="Y118" i="6"/>
  <c r="W119" i="6"/>
  <c r="AA101" i="3"/>
  <c r="Z101" i="3"/>
  <c r="AD101" i="3"/>
  <c r="AL101" i="3" s="1"/>
  <c r="AL27" i="7"/>
  <c r="AA12" i="3"/>
  <c r="E65" i="5" s="1"/>
  <c r="Z12" i="3"/>
  <c r="B65" i="5" s="1"/>
  <c r="AD12" i="3"/>
  <c r="AL12" i="3" s="1"/>
  <c r="Z67" i="7"/>
  <c r="Z44" i="6"/>
  <c r="B12" i="5" s="1"/>
  <c r="Y100" i="7"/>
  <c r="AD100" i="7" s="1"/>
  <c r="W101" i="7"/>
  <c r="AD107" i="6"/>
  <c r="AL107" i="6" s="1"/>
  <c r="Z107" i="6"/>
  <c r="AA107" i="6"/>
  <c r="AL109" i="7"/>
  <c r="Z109" i="7"/>
  <c r="AA109" i="7"/>
  <c r="Z95" i="6"/>
  <c r="AA95" i="6"/>
  <c r="AD95" i="6"/>
  <c r="AL95" i="6" s="1"/>
  <c r="Y84" i="3"/>
  <c r="W85" i="3"/>
  <c r="Z53" i="3"/>
  <c r="B81" i="5" s="1"/>
  <c r="AA53" i="3"/>
  <c r="E81" i="5" s="1"/>
  <c r="AD53" i="3"/>
  <c r="AL53" i="3" s="1"/>
  <c r="AD128" i="3"/>
  <c r="AL128" i="3" s="1"/>
  <c r="Z128" i="3"/>
  <c r="AA128" i="3"/>
  <c r="Z54" i="3"/>
  <c r="B108" i="5" s="1"/>
  <c r="AA54" i="3"/>
  <c r="E108" i="5" s="1"/>
  <c r="AD54" i="3"/>
  <c r="AL54" i="3" s="1"/>
  <c r="Z30" i="7"/>
  <c r="B66" i="5" s="1"/>
  <c r="Z76" i="6"/>
  <c r="AL28" i="7"/>
  <c r="AD20" i="3"/>
  <c r="AL20" i="3" s="1"/>
  <c r="Z20" i="3"/>
  <c r="B30" i="5" s="1"/>
  <c r="AA20" i="3"/>
  <c r="E30" i="5" s="1"/>
  <c r="Z59" i="7"/>
  <c r="B131" i="5" s="1"/>
  <c r="Z28" i="7"/>
  <c r="B31" i="5" s="1"/>
  <c r="AA44" i="6"/>
  <c r="E12" i="5" s="1"/>
  <c r="W77" i="6"/>
  <c r="Y77" i="6" s="1"/>
  <c r="AA76" i="6"/>
  <c r="Z75" i="6"/>
  <c r="AA29" i="7"/>
  <c r="E60" i="5" s="1"/>
  <c r="AL29" i="7"/>
  <c r="Z29" i="7"/>
  <c r="B60" i="5" s="1"/>
  <c r="AA45" i="6"/>
  <c r="E100" i="5" s="1"/>
  <c r="Z45" i="6"/>
  <c r="B100" i="5" s="1"/>
  <c r="AD45" i="6"/>
  <c r="AL45" i="6" s="1"/>
  <c r="AA99" i="7"/>
  <c r="AL99" i="7"/>
  <c r="Z99" i="7"/>
  <c r="AA11" i="7"/>
  <c r="E72" i="5" s="1"/>
  <c r="Z83" i="6"/>
  <c r="AA83" i="6"/>
  <c r="AD83" i="6"/>
  <c r="AL83" i="6" s="1"/>
  <c r="W109" i="6"/>
  <c r="Y108" i="6"/>
  <c r="W111" i="7"/>
  <c r="Y110" i="7"/>
  <c r="AD110" i="7" s="1"/>
  <c r="AA116" i="7"/>
  <c r="AL116" i="7"/>
  <c r="Z116" i="7"/>
  <c r="W22" i="3"/>
  <c r="Y21" i="3"/>
  <c r="AK17" i="6"/>
  <c r="Y69" i="7"/>
  <c r="AD69" i="7" s="1"/>
  <c r="W70" i="7"/>
  <c r="W32" i="7"/>
  <c r="Y32" i="7" s="1"/>
  <c r="AD32" i="7" s="1"/>
  <c r="Y31" i="7"/>
  <c r="AD31" i="7" s="1"/>
  <c r="W69" i="6"/>
  <c r="Y68" i="6"/>
  <c r="AA54" i="6"/>
  <c r="E3" i="5" s="1"/>
  <c r="Z54" i="6"/>
  <c r="B3" i="5" s="1"/>
  <c r="AD54" i="6"/>
  <c r="AL54" i="6" s="1"/>
  <c r="Z53" i="6"/>
  <c r="B19" i="5" s="1"/>
  <c r="AA53" i="6"/>
  <c r="E19" i="5" s="1"/>
  <c r="AD53" i="6"/>
  <c r="AL53" i="6" s="1"/>
  <c r="AA92" i="7"/>
  <c r="Z92" i="7"/>
  <c r="AL92" i="7"/>
  <c r="AA52" i="7"/>
  <c r="E40" i="5" s="1"/>
  <c r="Z52" i="7"/>
  <c r="B40" i="5" s="1"/>
  <c r="AL52" i="7"/>
  <c r="Z68" i="7"/>
  <c r="AA68" i="7"/>
  <c r="AL68" i="7"/>
  <c r="AL86" i="7"/>
  <c r="W13" i="7"/>
  <c r="Y12" i="7"/>
  <c r="AD12" i="7" s="1"/>
  <c r="AA4" i="7"/>
  <c r="E57" i="5" s="1"/>
  <c r="Z4" i="7"/>
  <c r="B57" i="5" s="1"/>
  <c r="AL4" i="7"/>
  <c r="AK33" i="7"/>
  <c r="AL30" i="7"/>
  <c r="Z20" i="6"/>
  <c r="B29" i="5" s="1"/>
  <c r="AA20" i="6"/>
  <c r="E29" i="5" s="1"/>
  <c r="AD20" i="6"/>
  <c r="AL20" i="6" s="1"/>
  <c r="W21" i="7"/>
  <c r="Y20" i="7"/>
  <c r="AD20" i="7" s="1"/>
  <c r="Y22" i="6"/>
  <c r="W23" i="6"/>
  <c r="W63" i="6"/>
  <c r="Y62" i="6"/>
  <c r="Y53" i="7"/>
  <c r="AD53" i="7" s="1"/>
  <c r="W54" i="7"/>
  <c r="Z35" i="7"/>
  <c r="B45" i="5" s="1"/>
  <c r="AA35" i="7"/>
  <c r="E45" i="5" s="1"/>
  <c r="AL35" i="7"/>
  <c r="Z76" i="7"/>
  <c r="AA76" i="7"/>
  <c r="AL76" i="7"/>
  <c r="W46" i="7"/>
  <c r="Y45" i="7"/>
  <c r="AD45" i="7" s="1"/>
  <c r="W13" i="6"/>
  <c r="Y12" i="6"/>
  <c r="W6" i="7"/>
  <c r="Y5" i="7"/>
  <c r="AD5" i="7" s="1"/>
  <c r="Y28" i="6"/>
  <c r="W29" i="6"/>
  <c r="AK81" i="6"/>
  <c r="Z19" i="7"/>
  <c r="B125" i="5" s="1"/>
  <c r="AA19" i="7"/>
  <c r="E125" i="5" s="1"/>
  <c r="AL19" i="7"/>
  <c r="Z21" i="6"/>
  <c r="B47" i="5" s="1"/>
  <c r="AA21" i="6"/>
  <c r="E47" i="5" s="1"/>
  <c r="AD21" i="6"/>
  <c r="AL21" i="6" s="1"/>
  <c r="Z61" i="6"/>
  <c r="B14" i="5" s="1"/>
  <c r="AA61" i="6"/>
  <c r="E14" i="5" s="1"/>
  <c r="AD61" i="6"/>
  <c r="AL61" i="6" s="1"/>
  <c r="Y85" i="6"/>
  <c r="W37" i="7"/>
  <c r="Y36" i="7"/>
  <c r="AD36" i="7" s="1"/>
  <c r="Y77" i="7"/>
  <c r="AD77" i="7" s="1"/>
  <c r="W78" i="7"/>
  <c r="Z59" i="6"/>
  <c r="B20" i="5" s="1"/>
  <c r="AA59" i="6"/>
  <c r="E20" i="5" s="1"/>
  <c r="AD59" i="6"/>
  <c r="AL59" i="6" s="1"/>
  <c r="W56" i="6"/>
  <c r="Y56" i="6" s="1"/>
  <c r="Y55" i="6"/>
  <c r="AL67" i="6"/>
  <c r="AK73" i="6"/>
  <c r="Z52" i="6"/>
  <c r="B10" i="5" s="1"/>
  <c r="AA52" i="6"/>
  <c r="E10" i="5" s="1"/>
  <c r="AD52" i="6"/>
  <c r="AL52" i="6" s="1"/>
  <c r="W94" i="7"/>
  <c r="Y93" i="7"/>
  <c r="AD93" i="7" s="1"/>
  <c r="Z84" i="6"/>
  <c r="AA84" i="6"/>
  <c r="AD84" i="6"/>
  <c r="AL84" i="6" s="1"/>
  <c r="W47" i="6" l="1"/>
  <c r="W87" i="7"/>
  <c r="W88" i="7" s="1"/>
  <c r="Y88" i="7" s="1"/>
  <c r="AD88" i="7" s="1"/>
  <c r="Z44" i="7"/>
  <c r="B102" i="5" s="1"/>
  <c r="Y87" i="7"/>
  <c r="AD87" i="7" s="1"/>
  <c r="AL87" i="7" s="1"/>
  <c r="Y126" i="7"/>
  <c r="W127" i="7"/>
  <c r="AA86" i="7"/>
  <c r="AA44" i="7"/>
  <c r="E102" i="5" s="1"/>
  <c r="Z86" i="7"/>
  <c r="AA125" i="6"/>
  <c r="Z125" i="6"/>
  <c r="AD125" i="6"/>
  <c r="AL125" i="6" s="1"/>
  <c r="W39" i="3"/>
  <c r="Y38" i="3"/>
  <c r="Z64" i="7"/>
  <c r="B27" i="5" s="1"/>
  <c r="AA64" i="7"/>
  <c r="E27" i="5" s="1"/>
  <c r="AL64" i="7"/>
  <c r="AL63" i="7"/>
  <c r="AA63" i="7"/>
  <c r="E109" i="5" s="1"/>
  <c r="Z63" i="7"/>
  <c r="B109" i="5" s="1"/>
  <c r="AA101" i="6"/>
  <c r="Z101" i="6"/>
  <c r="AD101" i="6"/>
  <c r="AL101" i="6" s="1"/>
  <c r="AA128" i="6"/>
  <c r="Z128" i="6"/>
  <c r="AD128" i="6"/>
  <c r="AL128" i="6" s="1"/>
  <c r="Z127" i="6"/>
  <c r="AD127" i="6"/>
  <c r="AL127" i="6" s="1"/>
  <c r="AA127" i="6"/>
  <c r="W6" i="6"/>
  <c r="Y5" i="6"/>
  <c r="W103" i="6"/>
  <c r="Y102" i="6"/>
  <c r="AD94" i="3"/>
  <c r="AL94" i="3" s="1"/>
  <c r="AA94" i="3"/>
  <c r="Z94" i="3"/>
  <c r="AD46" i="3"/>
  <c r="AL46" i="3" s="1"/>
  <c r="Z46" i="3"/>
  <c r="B21" i="5" s="1"/>
  <c r="AA46" i="3"/>
  <c r="E21" i="5" s="1"/>
  <c r="W111" i="3"/>
  <c r="Y110" i="3"/>
  <c r="AA64" i="3"/>
  <c r="Z64" i="3"/>
  <c r="AD64" i="3"/>
  <c r="AL64" i="3" s="1"/>
  <c r="W96" i="3"/>
  <c r="Y96" i="3" s="1"/>
  <c r="Y95" i="3"/>
  <c r="AD6" i="3"/>
  <c r="AL6" i="3" s="1"/>
  <c r="Z6" i="3"/>
  <c r="B17" i="5" s="1"/>
  <c r="AA6" i="3"/>
  <c r="E17" i="5" s="1"/>
  <c r="AD30" i="3"/>
  <c r="AL30" i="3" s="1"/>
  <c r="AA30" i="3"/>
  <c r="E68" i="5" s="1"/>
  <c r="Z30" i="3"/>
  <c r="B68" i="5" s="1"/>
  <c r="W8" i="3"/>
  <c r="Y8" i="3" s="1"/>
  <c r="Y7" i="3"/>
  <c r="W32" i="3"/>
  <c r="Y32" i="3" s="1"/>
  <c r="Y31" i="3"/>
  <c r="Z109" i="3"/>
  <c r="AA109" i="3"/>
  <c r="AD109" i="3"/>
  <c r="AL109" i="3" s="1"/>
  <c r="W48" i="3"/>
  <c r="Y48" i="3" s="1"/>
  <c r="Y47" i="3"/>
  <c r="Z63" i="3"/>
  <c r="B23" i="5" s="1"/>
  <c r="AD63" i="3"/>
  <c r="AL63" i="3" s="1"/>
  <c r="AA63" i="3"/>
  <c r="E23" i="5" s="1"/>
  <c r="AL100" i="7"/>
  <c r="AA100" i="7"/>
  <c r="Z100" i="7"/>
  <c r="Y79" i="3"/>
  <c r="W80" i="3"/>
  <c r="Y80" i="3" s="1"/>
  <c r="Y37" i="6"/>
  <c r="W38" i="6"/>
  <c r="W78" i="6"/>
  <c r="W79" i="6" s="1"/>
  <c r="W23" i="3"/>
  <c r="Y22" i="3"/>
  <c r="Y111" i="7"/>
  <c r="AD111" i="7" s="1"/>
  <c r="W112" i="7"/>
  <c r="Y112" i="7" s="1"/>
  <c r="AD112" i="7" s="1"/>
  <c r="W120" i="7"/>
  <c r="Y120" i="7" s="1"/>
  <c r="AD120" i="7" s="1"/>
  <c r="Y119" i="7"/>
  <c r="AD119" i="7" s="1"/>
  <c r="AA36" i="6"/>
  <c r="E2" i="5" s="1"/>
  <c r="AD36" i="6"/>
  <c r="AL36" i="6" s="1"/>
  <c r="Z36" i="6"/>
  <c r="B2" i="5" s="1"/>
  <c r="AD21" i="3"/>
  <c r="AL21" i="3" s="1"/>
  <c r="Z21" i="3"/>
  <c r="B48" i="5" s="1"/>
  <c r="AA21" i="3"/>
  <c r="E48" i="5" s="1"/>
  <c r="AA110" i="7"/>
  <c r="AL110" i="7"/>
  <c r="Z110" i="7"/>
  <c r="AA84" i="3"/>
  <c r="AD84" i="3"/>
  <c r="AL84" i="3" s="1"/>
  <c r="Z84" i="3"/>
  <c r="Z108" i="6"/>
  <c r="AD108" i="6"/>
  <c r="AL108" i="6" s="1"/>
  <c r="AA108" i="6"/>
  <c r="W120" i="6"/>
  <c r="Y120" i="6" s="1"/>
  <c r="Y119" i="6"/>
  <c r="W15" i="3"/>
  <c r="Y14" i="3"/>
  <c r="AA118" i="7"/>
  <c r="Z118" i="7"/>
  <c r="AL118" i="7"/>
  <c r="W72" i="3"/>
  <c r="Y72" i="3" s="1"/>
  <c r="Y71" i="3"/>
  <c r="W110" i="6"/>
  <c r="Y109" i="6"/>
  <c r="Y85" i="3"/>
  <c r="W86" i="3"/>
  <c r="W102" i="7"/>
  <c r="Y101" i="7"/>
  <c r="AD101" i="7" s="1"/>
  <c r="Z118" i="6"/>
  <c r="AA118" i="6"/>
  <c r="AD118" i="6"/>
  <c r="AL118" i="6" s="1"/>
  <c r="AD78" i="3"/>
  <c r="AL78" i="3" s="1"/>
  <c r="Z78" i="3"/>
  <c r="AA78" i="3"/>
  <c r="Z13" i="3"/>
  <c r="B77" i="5" s="1"/>
  <c r="AA13" i="3"/>
  <c r="E77" i="5" s="1"/>
  <c r="AD13" i="3"/>
  <c r="AL13" i="3" s="1"/>
  <c r="AA70" i="3"/>
  <c r="AD70" i="3"/>
  <c r="AL70" i="3" s="1"/>
  <c r="Z70" i="3"/>
  <c r="AA36" i="7"/>
  <c r="E120" i="5" s="1"/>
  <c r="Z36" i="7"/>
  <c r="B120" i="5" s="1"/>
  <c r="AL36" i="7"/>
  <c r="Y86" i="6"/>
  <c r="W87" i="6"/>
  <c r="Z46" i="6"/>
  <c r="B51" i="5" s="1"/>
  <c r="AA46" i="6"/>
  <c r="E51" i="5" s="1"/>
  <c r="AD46" i="6"/>
  <c r="AL46" i="6" s="1"/>
  <c r="W7" i="7"/>
  <c r="Y6" i="7"/>
  <c r="AD6" i="7" s="1"/>
  <c r="Y46" i="7"/>
  <c r="AD46" i="7" s="1"/>
  <c r="W47" i="7"/>
  <c r="AA53" i="7"/>
  <c r="E80" i="5" s="1"/>
  <c r="Z53" i="7"/>
  <c r="B80" i="5" s="1"/>
  <c r="AL53" i="7"/>
  <c r="Y23" i="6"/>
  <c r="W24" i="6"/>
  <c r="Y24" i="6" s="1"/>
  <c r="W14" i="7"/>
  <c r="Y13" i="7"/>
  <c r="AD13" i="7" s="1"/>
  <c r="AA88" i="7"/>
  <c r="Z88" i="7"/>
  <c r="AL88" i="7"/>
  <c r="W38" i="7"/>
  <c r="Y37" i="7"/>
  <c r="AD37" i="7" s="1"/>
  <c r="Z85" i="6"/>
  <c r="AA85" i="6"/>
  <c r="AD85" i="6"/>
  <c r="AL85" i="6" s="1"/>
  <c r="Y29" i="6"/>
  <c r="W30" i="6"/>
  <c r="Z12" i="6"/>
  <c r="B63" i="5" s="1"/>
  <c r="AA12" i="6"/>
  <c r="E63" i="5" s="1"/>
  <c r="AD12" i="6"/>
  <c r="AL12" i="6" s="1"/>
  <c r="AA22" i="6"/>
  <c r="E56" i="5" s="1"/>
  <c r="Z22" i="6"/>
  <c r="B56" i="5" s="1"/>
  <c r="AD22" i="6"/>
  <c r="AL22" i="6" s="1"/>
  <c r="Z77" i="6"/>
  <c r="AA77" i="6"/>
  <c r="AD77" i="6"/>
  <c r="AL77" i="6" s="1"/>
  <c r="AA55" i="6"/>
  <c r="E13" i="5" s="1"/>
  <c r="Z55" i="6"/>
  <c r="B13" i="5" s="1"/>
  <c r="AD55" i="6"/>
  <c r="AL55" i="6" s="1"/>
  <c r="Z93" i="7"/>
  <c r="AL93" i="7"/>
  <c r="AA93" i="7"/>
  <c r="Z56" i="6"/>
  <c r="B26" i="5" s="1"/>
  <c r="AA56" i="6"/>
  <c r="E26" i="5" s="1"/>
  <c r="AD56" i="6"/>
  <c r="AL56" i="6" s="1"/>
  <c r="Y78" i="7"/>
  <c r="AD78" i="7" s="1"/>
  <c r="W79" i="7"/>
  <c r="Z28" i="6"/>
  <c r="B32" i="5" s="1"/>
  <c r="AA28" i="6"/>
  <c r="E32" i="5" s="1"/>
  <c r="AD28" i="6"/>
  <c r="AL28" i="6" s="1"/>
  <c r="Y13" i="6"/>
  <c r="W14" i="6"/>
  <c r="AA62" i="6"/>
  <c r="E69" i="5" s="1"/>
  <c r="Z62" i="6"/>
  <c r="B69" i="5" s="1"/>
  <c r="AD62" i="6"/>
  <c r="AL62" i="6" s="1"/>
  <c r="Z20" i="7"/>
  <c r="B28" i="5" s="1"/>
  <c r="AA20" i="7"/>
  <c r="E28" i="5" s="1"/>
  <c r="AL20" i="7"/>
  <c r="Z68" i="6"/>
  <c r="AA68" i="6"/>
  <c r="AD68" i="6"/>
  <c r="AL68" i="6" s="1"/>
  <c r="Z31" i="7"/>
  <c r="B119" i="5" s="1"/>
  <c r="AA31" i="7"/>
  <c r="E119" i="5" s="1"/>
  <c r="AL31" i="7"/>
  <c r="Y70" i="7"/>
  <c r="AD70" i="7" s="1"/>
  <c r="W71" i="7"/>
  <c r="Y94" i="7"/>
  <c r="AD94" i="7" s="1"/>
  <c r="W95" i="7"/>
  <c r="AA77" i="7"/>
  <c r="Z77" i="7"/>
  <c r="AL77" i="7"/>
  <c r="Y47" i="6"/>
  <c r="W48" i="6"/>
  <c r="Y48" i="6" s="1"/>
  <c r="AA5" i="7"/>
  <c r="E15" i="5" s="1"/>
  <c r="Z5" i="7"/>
  <c r="B15" i="5" s="1"/>
  <c r="AL5" i="7"/>
  <c r="AA45" i="7"/>
  <c r="E34" i="5" s="1"/>
  <c r="Z45" i="7"/>
  <c r="B34" i="5" s="1"/>
  <c r="AL45" i="7"/>
  <c r="W55" i="7"/>
  <c r="Y54" i="7"/>
  <c r="AD54" i="7" s="1"/>
  <c r="Y63" i="6"/>
  <c r="W64" i="6"/>
  <c r="Y64" i="6" s="1"/>
  <c r="W22" i="7"/>
  <c r="Y21" i="7"/>
  <c r="AD21" i="7" s="1"/>
  <c r="Z12" i="7"/>
  <c r="B62" i="5" s="1"/>
  <c r="AA12" i="7"/>
  <c r="E62" i="5" s="1"/>
  <c r="AL12" i="7"/>
  <c r="Y69" i="6"/>
  <c r="W70" i="6"/>
  <c r="AA32" i="7"/>
  <c r="Z32" i="7"/>
  <c r="AL32" i="7"/>
  <c r="Z69" i="7"/>
  <c r="AA69" i="7"/>
  <c r="AL69" i="7"/>
  <c r="AA87" i="7" l="1"/>
  <c r="Z87" i="7"/>
  <c r="Y78" i="6"/>
  <c r="Y127" i="7"/>
  <c r="W128" i="7"/>
  <c r="Y128" i="7" s="1"/>
  <c r="AD126" i="7"/>
  <c r="AL126" i="7" s="1"/>
  <c r="AA126" i="7"/>
  <c r="Z126" i="7"/>
  <c r="AD38" i="3"/>
  <c r="AL38" i="3" s="1"/>
  <c r="AA38" i="3"/>
  <c r="E52" i="5" s="1"/>
  <c r="Z38" i="3"/>
  <c r="B52" i="5" s="1"/>
  <c r="W40" i="3"/>
  <c r="Y40" i="3" s="1"/>
  <c r="Y39" i="3"/>
  <c r="Y103" i="6"/>
  <c r="W104" i="6"/>
  <c r="Y104" i="6" s="1"/>
  <c r="Z5" i="6"/>
  <c r="B16" i="5" s="1"/>
  <c r="AD5" i="6"/>
  <c r="AL5" i="6" s="1"/>
  <c r="AA5" i="6"/>
  <c r="E16" i="5" s="1"/>
  <c r="Y6" i="6"/>
  <c r="W7" i="6"/>
  <c r="AD102" i="6"/>
  <c r="AL102" i="6" s="1"/>
  <c r="Z102" i="6"/>
  <c r="AA102" i="6"/>
  <c r="Z48" i="3"/>
  <c r="AD48" i="3"/>
  <c r="AL48" i="3" s="1"/>
  <c r="AA48" i="3"/>
  <c r="AA31" i="3"/>
  <c r="E76" i="5" s="1"/>
  <c r="AD31" i="3"/>
  <c r="AL31" i="3" s="1"/>
  <c r="Z31" i="3"/>
  <c r="B76" i="5" s="1"/>
  <c r="Y111" i="3"/>
  <c r="W112" i="3"/>
  <c r="Y112" i="3" s="1"/>
  <c r="Z32" i="3"/>
  <c r="AD32" i="3"/>
  <c r="AL32" i="3" s="1"/>
  <c r="AA32" i="3"/>
  <c r="AD47" i="3"/>
  <c r="AL47" i="3" s="1"/>
  <c r="Z47" i="3"/>
  <c r="B92" i="5" s="1"/>
  <c r="AA47" i="3"/>
  <c r="E92" i="5" s="1"/>
  <c r="Z8" i="3"/>
  <c r="B115" i="5" s="1"/>
  <c r="AA8" i="3"/>
  <c r="E115" i="5" s="1"/>
  <c r="AD8" i="3"/>
  <c r="AL8" i="3" s="1"/>
  <c r="AA96" i="3"/>
  <c r="Z96" i="3"/>
  <c r="AD96" i="3"/>
  <c r="AL96" i="3" s="1"/>
  <c r="AD110" i="3"/>
  <c r="AL110" i="3" s="1"/>
  <c r="Z110" i="3"/>
  <c r="AA110" i="3"/>
  <c r="AA7" i="3"/>
  <c r="E85" i="5" s="1"/>
  <c r="Z7" i="3"/>
  <c r="B85" i="5" s="1"/>
  <c r="AD7" i="3"/>
  <c r="AL7" i="3" s="1"/>
  <c r="AD95" i="3"/>
  <c r="AL95" i="3" s="1"/>
  <c r="AA95" i="3"/>
  <c r="Z95" i="3"/>
  <c r="AA85" i="3"/>
  <c r="Z85" i="3"/>
  <c r="AD85" i="3"/>
  <c r="AL85" i="3" s="1"/>
  <c r="AA72" i="3"/>
  <c r="Z72" i="3"/>
  <c r="AD72" i="3"/>
  <c r="AL72" i="3" s="1"/>
  <c r="AD14" i="3"/>
  <c r="AL14" i="3" s="1"/>
  <c r="Z14" i="3"/>
  <c r="B82" i="5" s="1"/>
  <c r="AA14" i="3"/>
  <c r="E82" i="5" s="1"/>
  <c r="Z112" i="7"/>
  <c r="AA112" i="7"/>
  <c r="AL112" i="7"/>
  <c r="Z79" i="3"/>
  <c r="AD79" i="3"/>
  <c r="AL79" i="3" s="1"/>
  <c r="AA79" i="3"/>
  <c r="AA109" i="6"/>
  <c r="Z109" i="6"/>
  <c r="AD109" i="6"/>
  <c r="AL109" i="6" s="1"/>
  <c r="Y15" i="3"/>
  <c r="W16" i="3"/>
  <c r="AA111" i="7"/>
  <c r="Z111" i="7"/>
  <c r="AL111" i="7"/>
  <c r="W39" i="6"/>
  <c r="Y38" i="6"/>
  <c r="AA101" i="7"/>
  <c r="Z101" i="7"/>
  <c r="AL101" i="7"/>
  <c r="Y110" i="6"/>
  <c r="W111" i="6"/>
  <c r="AA119" i="6"/>
  <c r="Z119" i="6"/>
  <c r="AD119" i="6"/>
  <c r="AL119" i="6" s="1"/>
  <c r="AL119" i="7"/>
  <c r="Z119" i="7"/>
  <c r="AA119" i="7"/>
  <c r="AD22" i="3"/>
  <c r="AL22" i="3" s="1"/>
  <c r="Z22" i="3"/>
  <c r="B59" i="5" s="1"/>
  <c r="AA22" i="3"/>
  <c r="E59" i="5" s="1"/>
  <c r="AA37" i="6"/>
  <c r="E97" i="5" s="1"/>
  <c r="AD37" i="6"/>
  <c r="AL37" i="6" s="1"/>
  <c r="Z37" i="6"/>
  <c r="B97" i="5" s="1"/>
  <c r="Y102" i="7"/>
  <c r="AD102" i="7" s="1"/>
  <c r="W103" i="7"/>
  <c r="W87" i="3"/>
  <c r="Y86" i="3"/>
  <c r="Z71" i="3"/>
  <c r="B98" i="5" s="1"/>
  <c r="AA71" i="3"/>
  <c r="E98" i="5" s="1"/>
  <c r="AD71" i="3"/>
  <c r="AL71" i="3" s="1"/>
  <c r="Z120" i="6"/>
  <c r="AD120" i="6"/>
  <c r="AL120" i="6" s="1"/>
  <c r="AA120" i="6"/>
  <c r="AA120" i="7"/>
  <c r="Z120" i="7"/>
  <c r="AL120" i="7"/>
  <c r="Y23" i="3"/>
  <c r="W24" i="3"/>
  <c r="Y24" i="3" s="1"/>
  <c r="AD80" i="3"/>
  <c r="AL80" i="3" s="1"/>
  <c r="AA80" i="3"/>
  <c r="Z80" i="3"/>
  <c r="Z69" i="6"/>
  <c r="AA69" i="6"/>
  <c r="AD69" i="6"/>
  <c r="AL69" i="6" s="1"/>
  <c r="W23" i="7"/>
  <c r="Y22" i="7"/>
  <c r="AD22" i="7" s="1"/>
  <c r="Y55" i="7"/>
  <c r="AD55" i="7" s="1"/>
  <c r="W56" i="7"/>
  <c r="Y56" i="7" s="1"/>
  <c r="AD56" i="7" s="1"/>
  <c r="AA47" i="6"/>
  <c r="E107" i="5" s="1"/>
  <c r="Z47" i="6"/>
  <c r="B107" i="5" s="1"/>
  <c r="AD47" i="6"/>
  <c r="AL47" i="6" s="1"/>
  <c r="W96" i="7"/>
  <c r="Y96" i="7" s="1"/>
  <c r="AD96" i="7" s="1"/>
  <c r="Y95" i="7"/>
  <c r="AD95" i="7" s="1"/>
  <c r="W15" i="7"/>
  <c r="Y14" i="7"/>
  <c r="AD14" i="7" s="1"/>
  <c r="AA23" i="6"/>
  <c r="E38" i="5" s="1"/>
  <c r="Z23" i="6"/>
  <c r="B38" i="5" s="1"/>
  <c r="AD23" i="6"/>
  <c r="AL23" i="6" s="1"/>
  <c r="Y47" i="7"/>
  <c r="AD47" i="7" s="1"/>
  <c r="W48" i="7"/>
  <c r="Y48" i="7" s="1"/>
  <c r="AD48" i="7" s="1"/>
  <c r="AA86" i="6"/>
  <c r="Z86" i="6"/>
  <c r="AD86" i="6"/>
  <c r="AL86" i="6" s="1"/>
  <c r="AA64" i="6"/>
  <c r="E24" i="5" s="1"/>
  <c r="Z64" i="6"/>
  <c r="B24" i="5" s="1"/>
  <c r="AD64" i="6"/>
  <c r="AL64" i="6" s="1"/>
  <c r="AA94" i="7"/>
  <c r="AL94" i="7"/>
  <c r="Z94" i="7"/>
  <c r="W15" i="6"/>
  <c r="Y14" i="6"/>
  <c r="Y30" i="6"/>
  <c r="W31" i="6"/>
  <c r="Y79" i="6"/>
  <c r="W80" i="6"/>
  <c r="Y80" i="6" s="1"/>
  <c r="Z46" i="7"/>
  <c r="B42" i="5" s="1"/>
  <c r="AA46" i="7"/>
  <c r="E42" i="5" s="1"/>
  <c r="AL46" i="7"/>
  <c r="AA63" i="6"/>
  <c r="E110" i="5" s="1"/>
  <c r="Z63" i="6"/>
  <c r="B110" i="5" s="1"/>
  <c r="AD63" i="6"/>
  <c r="AL63" i="6" s="1"/>
  <c r="Y71" i="7"/>
  <c r="AD71" i="7" s="1"/>
  <c r="W72" i="7"/>
  <c r="Y72" i="7" s="1"/>
  <c r="AD72" i="7" s="1"/>
  <c r="AA13" i="6"/>
  <c r="E35" i="5" s="1"/>
  <c r="Z13" i="6"/>
  <c r="B35" i="5" s="1"/>
  <c r="AD13" i="6"/>
  <c r="AL13" i="6" s="1"/>
  <c r="Y79" i="7"/>
  <c r="AD79" i="7" s="1"/>
  <c r="W80" i="7"/>
  <c r="Y80" i="7" s="1"/>
  <c r="AD80" i="7" s="1"/>
  <c r="AA29" i="6"/>
  <c r="E61" i="5" s="1"/>
  <c r="Z29" i="6"/>
  <c r="B61" i="5" s="1"/>
  <c r="AD29" i="6"/>
  <c r="AL29" i="6" s="1"/>
  <c r="AA37" i="7"/>
  <c r="E96" i="5" s="1"/>
  <c r="Z37" i="7"/>
  <c r="B96" i="5" s="1"/>
  <c r="AL37" i="7"/>
  <c r="Z78" i="6"/>
  <c r="AA78" i="6"/>
  <c r="AD78" i="6"/>
  <c r="AL78" i="6" s="1"/>
  <c r="AA6" i="7"/>
  <c r="E104" i="5" s="1"/>
  <c r="Z6" i="7"/>
  <c r="B104" i="5" s="1"/>
  <c r="AL6" i="7"/>
  <c r="Y70" i="6"/>
  <c r="W71" i="6"/>
  <c r="Z21" i="7"/>
  <c r="B46" i="5" s="1"/>
  <c r="AA21" i="7"/>
  <c r="E46" i="5" s="1"/>
  <c r="AL21" i="7"/>
  <c r="AA54" i="7"/>
  <c r="E41" i="5" s="1"/>
  <c r="Z54" i="7"/>
  <c r="B41" i="5" s="1"/>
  <c r="AL54" i="7"/>
  <c r="AD48" i="6"/>
  <c r="AL48" i="6" s="1"/>
  <c r="Z48" i="6"/>
  <c r="AA48" i="6"/>
  <c r="AA70" i="7"/>
  <c r="Z70" i="7"/>
  <c r="AL70" i="7"/>
  <c r="Z78" i="7"/>
  <c r="AA78" i="7"/>
  <c r="AL78" i="7"/>
  <c r="W39" i="7"/>
  <c r="Y38" i="7"/>
  <c r="AD38" i="7" s="1"/>
  <c r="Z13" i="7"/>
  <c r="B36" i="5" s="1"/>
  <c r="AA13" i="7"/>
  <c r="E36" i="5" s="1"/>
  <c r="AL13" i="7"/>
  <c r="Z24" i="6"/>
  <c r="B117" i="5" s="1"/>
  <c r="AA24" i="6"/>
  <c r="E117" i="5" s="1"/>
  <c r="AD24" i="6"/>
  <c r="AL24" i="6" s="1"/>
  <c r="W8" i="7"/>
  <c r="Y8" i="7" s="1"/>
  <c r="AD8" i="7" s="1"/>
  <c r="Y7" i="7"/>
  <c r="AD7" i="7" s="1"/>
  <c r="Y87" i="6"/>
  <c r="W88" i="6"/>
  <c r="Y88" i="6" s="1"/>
  <c r="AD128" i="7" l="1"/>
  <c r="AL128" i="7" s="1"/>
  <c r="AA128" i="7"/>
  <c r="Z128" i="7"/>
  <c r="AD127" i="7"/>
  <c r="AL127" i="7" s="1"/>
  <c r="AA127" i="7"/>
  <c r="Z127" i="7"/>
  <c r="AA40" i="3"/>
  <c r="AD40" i="3"/>
  <c r="AL40" i="3" s="1"/>
  <c r="Z40" i="3"/>
  <c r="Z39" i="3"/>
  <c r="B89" i="5" s="1"/>
  <c r="AD39" i="3"/>
  <c r="AL39" i="3" s="1"/>
  <c r="AA39" i="3"/>
  <c r="E89" i="5" s="1"/>
  <c r="Y7" i="6"/>
  <c r="W8" i="6"/>
  <c r="Y8" i="6" s="1"/>
  <c r="AD8" i="6" s="1"/>
  <c r="AL8" i="6" s="1"/>
  <c r="AA6" i="6"/>
  <c r="E105" i="5" s="1"/>
  <c r="AD6" i="6"/>
  <c r="AL6" i="6" s="1"/>
  <c r="Z6" i="6"/>
  <c r="B105" i="5" s="1"/>
  <c r="Z104" i="6"/>
  <c r="AA104" i="6"/>
  <c r="AD104" i="6"/>
  <c r="AL104" i="6" s="1"/>
  <c r="AA103" i="6"/>
  <c r="AD103" i="6"/>
  <c r="AL103" i="6" s="1"/>
  <c r="Z103" i="6"/>
  <c r="Z111" i="3"/>
  <c r="AD111" i="3"/>
  <c r="AL111" i="3" s="1"/>
  <c r="AA111" i="3"/>
  <c r="AD112" i="3"/>
  <c r="AL112" i="3" s="1"/>
  <c r="AA112" i="3"/>
  <c r="Z112" i="3"/>
  <c r="Y103" i="7"/>
  <c r="AD103" i="7" s="1"/>
  <c r="W104" i="7"/>
  <c r="Y104" i="7" s="1"/>
  <c r="AD104" i="7" s="1"/>
  <c r="Y39" i="6"/>
  <c r="W40" i="6"/>
  <c r="Y40" i="6" s="1"/>
  <c r="Y16" i="3"/>
  <c r="AL102" i="7"/>
  <c r="AA102" i="7"/>
  <c r="Z102" i="7"/>
  <c r="AD15" i="3"/>
  <c r="AL15" i="3" s="1"/>
  <c r="AA15" i="3"/>
  <c r="E88" i="5" s="1"/>
  <c r="Z15" i="3"/>
  <c r="B88" i="5" s="1"/>
  <c r="AA86" i="3"/>
  <c r="Z86" i="3"/>
  <c r="AD86" i="3"/>
  <c r="AL86" i="3" s="1"/>
  <c r="Y111" i="6"/>
  <c r="W112" i="6"/>
  <c r="Y112" i="6" s="1"/>
  <c r="AD23" i="3"/>
  <c r="AL23" i="3" s="1"/>
  <c r="AA23" i="3"/>
  <c r="E39" i="5" s="1"/>
  <c r="Z23" i="3"/>
  <c r="B39" i="5" s="1"/>
  <c r="Z24" i="3"/>
  <c r="B118" i="5" s="1"/>
  <c r="AD24" i="3"/>
  <c r="AL24" i="3" s="1"/>
  <c r="AA24" i="3"/>
  <c r="E118" i="5" s="1"/>
  <c r="W88" i="3"/>
  <c r="Y88" i="3" s="1"/>
  <c r="Y87" i="3"/>
  <c r="AD110" i="6"/>
  <c r="AL110" i="6" s="1"/>
  <c r="AA110" i="6"/>
  <c r="Z110" i="6"/>
  <c r="Z38" i="6"/>
  <c r="B50" i="5" s="1"/>
  <c r="AA38" i="6"/>
  <c r="E50" i="5" s="1"/>
  <c r="AD38" i="6"/>
  <c r="AL38" i="6" s="1"/>
  <c r="Z88" i="6"/>
  <c r="AA88" i="6"/>
  <c r="AD88" i="6"/>
  <c r="AL88" i="6" s="1"/>
  <c r="AA38" i="7"/>
  <c r="E99" i="5" s="1"/>
  <c r="Z38" i="7"/>
  <c r="B99" i="5" s="1"/>
  <c r="AL38" i="7"/>
  <c r="Y71" i="6"/>
  <c r="W72" i="6"/>
  <c r="Y72" i="6" s="1"/>
  <c r="AA71" i="7"/>
  <c r="Z71" i="7"/>
  <c r="AL71" i="7"/>
  <c r="Z79" i="6"/>
  <c r="AA79" i="6"/>
  <c r="AD79" i="6"/>
  <c r="AL79" i="6" s="1"/>
  <c r="Y15" i="6"/>
  <c r="W16" i="6"/>
  <c r="Y15" i="7"/>
  <c r="AD15" i="7" s="1"/>
  <c r="W16" i="7"/>
  <c r="AA95" i="7"/>
  <c r="Z95" i="7"/>
  <c r="AL95" i="7"/>
  <c r="W24" i="7"/>
  <c r="Y24" i="7" s="1"/>
  <c r="AD24" i="7" s="1"/>
  <c r="Y23" i="7"/>
  <c r="AD23" i="7" s="1"/>
  <c r="AA87" i="6"/>
  <c r="Z87" i="6"/>
  <c r="AD87" i="6"/>
  <c r="AL87" i="6" s="1"/>
  <c r="AA7" i="7"/>
  <c r="E83" i="5" s="1"/>
  <c r="Z7" i="7"/>
  <c r="B83" i="5" s="1"/>
  <c r="AL7" i="7"/>
  <c r="Y39" i="7"/>
  <c r="AD39" i="7" s="1"/>
  <c r="W40" i="7"/>
  <c r="Y40" i="7" s="1"/>
  <c r="AD40" i="7" s="1"/>
  <c r="AA70" i="6"/>
  <c r="Z70" i="6"/>
  <c r="AD70" i="6"/>
  <c r="AL70" i="6" s="1"/>
  <c r="W32" i="6"/>
  <c r="Y32" i="6" s="1"/>
  <c r="Y31" i="6"/>
  <c r="AA96" i="7"/>
  <c r="Z96" i="7"/>
  <c r="AL96" i="7"/>
  <c r="Z56" i="7"/>
  <c r="AA56" i="7"/>
  <c r="AL56" i="7"/>
  <c r="AA8" i="7"/>
  <c r="E113" i="5" s="1"/>
  <c r="Z8" i="7"/>
  <c r="B113" i="5" s="1"/>
  <c r="AL8" i="7"/>
  <c r="Z80" i="7"/>
  <c r="AA80" i="7"/>
  <c r="AL80" i="7"/>
  <c r="AA30" i="6"/>
  <c r="E67" i="5" s="1"/>
  <c r="Z30" i="6"/>
  <c r="B67" i="5" s="1"/>
  <c r="AD30" i="6"/>
  <c r="AL30" i="6" s="1"/>
  <c r="AA48" i="7"/>
  <c r="AL48" i="7"/>
  <c r="Z48" i="7"/>
  <c r="Z55" i="7"/>
  <c r="B112" i="5" s="1"/>
  <c r="AA55" i="7"/>
  <c r="E112" i="5" s="1"/>
  <c r="AL55" i="7"/>
  <c r="T16" i="7"/>
  <c r="Z79" i="7"/>
  <c r="AA79" i="7"/>
  <c r="AL79" i="7"/>
  <c r="Z72" i="7"/>
  <c r="AA72" i="7"/>
  <c r="AL72" i="7"/>
  <c r="AA80" i="6"/>
  <c r="AD80" i="6"/>
  <c r="AL80" i="6" s="1"/>
  <c r="Z80" i="6"/>
  <c r="Z14" i="6"/>
  <c r="B106" i="5" s="1"/>
  <c r="AA14" i="6"/>
  <c r="E106" i="5" s="1"/>
  <c r="AD14" i="6"/>
  <c r="AL14" i="6" s="1"/>
  <c r="AA47" i="7"/>
  <c r="E49" i="5" s="1"/>
  <c r="Z47" i="7"/>
  <c r="B49" i="5" s="1"/>
  <c r="AL47" i="7"/>
  <c r="Z14" i="7"/>
  <c r="B103" i="5" s="1"/>
  <c r="AA14" i="7"/>
  <c r="E103" i="5" s="1"/>
  <c r="AL14" i="7"/>
  <c r="Z22" i="7"/>
  <c r="B55" i="5" s="1"/>
  <c r="AA22" i="7"/>
  <c r="E55" i="5" s="1"/>
  <c r="AL22" i="7"/>
  <c r="T25" i="7" l="1"/>
  <c r="T11" i="7"/>
  <c r="U11" i="7" s="1"/>
  <c r="T21" i="7"/>
  <c r="T22" i="7"/>
  <c r="AA8" i="6"/>
  <c r="E114" i="5" s="1"/>
  <c r="Z8" i="6"/>
  <c r="B114" i="5" s="1"/>
  <c r="AA7" i="6"/>
  <c r="E84" i="5" s="1"/>
  <c r="Z7" i="6"/>
  <c r="B84" i="5" s="1"/>
  <c r="AD7" i="6"/>
  <c r="AL7" i="6" s="1"/>
  <c r="T30" i="3"/>
  <c r="T4" i="3"/>
  <c r="U4" i="3" s="1"/>
  <c r="T32" i="3"/>
  <c r="T5" i="3"/>
  <c r="U5" i="3" s="1"/>
  <c r="T27" i="3"/>
  <c r="T21" i="3"/>
  <c r="T28" i="3"/>
  <c r="T24" i="3"/>
  <c r="T4" i="7"/>
  <c r="U4" i="7" s="1"/>
  <c r="AA87" i="3"/>
  <c r="AD87" i="3"/>
  <c r="AL87" i="3" s="1"/>
  <c r="Z87" i="3"/>
  <c r="AA112" i="6"/>
  <c r="Z112" i="6"/>
  <c r="AD112" i="6"/>
  <c r="AL112" i="6" s="1"/>
  <c r="T17" i="3"/>
  <c r="T23" i="3"/>
  <c r="T6" i="3"/>
  <c r="U6" i="3" s="1"/>
  <c r="T12" i="3"/>
  <c r="U12" i="3" s="1"/>
  <c r="T15" i="3"/>
  <c r="T9" i="3"/>
  <c r="U9" i="3" s="1"/>
  <c r="T14" i="3"/>
  <c r="T25" i="3"/>
  <c r="Z39" i="6"/>
  <c r="B91" i="5" s="1"/>
  <c r="AA39" i="6"/>
  <c r="E91" i="5" s="1"/>
  <c r="AD39" i="6"/>
  <c r="AL39" i="6" s="1"/>
  <c r="AD40" i="6"/>
  <c r="AL40" i="6" s="1"/>
  <c r="Z40" i="6"/>
  <c r="AA40" i="6"/>
  <c r="AA88" i="3"/>
  <c r="Z88" i="3"/>
  <c r="AD88" i="3"/>
  <c r="AL88" i="3" s="1"/>
  <c r="AA111" i="6"/>
  <c r="Z111" i="6"/>
  <c r="AD111" i="6"/>
  <c r="AL111" i="6" s="1"/>
  <c r="T22" i="3"/>
  <c r="T8" i="3"/>
  <c r="U8" i="3" s="1"/>
  <c r="T7" i="3"/>
  <c r="U7" i="3" s="1"/>
  <c r="T26" i="3"/>
  <c r="T18" i="3"/>
  <c r="T33" i="3"/>
  <c r="T16" i="3"/>
  <c r="T20" i="3"/>
  <c r="Z104" i="7"/>
  <c r="AA104" i="7"/>
  <c r="AL104" i="7"/>
  <c r="T12" i="7"/>
  <c r="U12" i="7" s="1"/>
  <c r="T31" i="3"/>
  <c r="T11" i="3"/>
  <c r="U11" i="3" s="1"/>
  <c r="T10" i="3"/>
  <c r="U10" i="3" s="1"/>
  <c r="T19" i="3"/>
  <c r="T29" i="3"/>
  <c r="T13" i="3"/>
  <c r="T3" i="3"/>
  <c r="U3" i="3" s="1"/>
  <c r="AD16" i="3"/>
  <c r="AL16" i="3" s="1"/>
  <c r="AA16" i="3"/>
  <c r="Z16" i="3"/>
  <c r="AA103" i="7"/>
  <c r="Z103" i="7"/>
  <c r="AL103" i="7"/>
  <c r="Z32" i="6"/>
  <c r="AA32" i="6"/>
  <c r="AD32" i="6"/>
  <c r="AL32" i="6" s="1"/>
  <c r="Z40" i="7"/>
  <c r="AL40" i="7"/>
  <c r="AA40" i="7"/>
  <c r="T18" i="7"/>
  <c r="Y16" i="6"/>
  <c r="T32" i="6"/>
  <c r="T29" i="6"/>
  <c r="T33" i="6"/>
  <c r="T27" i="6"/>
  <c r="T6" i="6"/>
  <c r="U6" i="6" s="1"/>
  <c r="T24" i="6"/>
  <c r="T25" i="6"/>
  <c r="T30" i="6"/>
  <c r="T26" i="6"/>
  <c r="T4" i="6"/>
  <c r="U4" i="6" s="1"/>
  <c r="T28" i="6"/>
  <c r="T14" i="6"/>
  <c r="T16" i="6"/>
  <c r="T21" i="6"/>
  <c r="T19" i="6"/>
  <c r="T8" i="6"/>
  <c r="U8" i="6" s="1"/>
  <c r="T31" i="6"/>
  <c r="T5" i="6"/>
  <c r="U5" i="6" s="1"/>
  <c r="T3" i="6"/>
  <c r="U3" i="6" s="1"/>
  <c r="T17" i="6"/>
  <c r="T23" i="6"/>
  <c r="T13" i="6"/>
  <c r="T15" i="6"/>
  <c r="T18" i="6"/>
  <c r="T22" i="6"/>
  <c r="T12" i="6"/>
  <c r="U12" i="6" s="1"/>
  <c r="T10" i="6"/>
  <c r="U10" i="6" s="1"/>
  <c r="T7" i="6"/>
  <c r="U7" i="6" s="1"/>
  <c r="T20" i="6"/>
  <c r="T11" i="6"/>
  <c r="U11" i="6" s="1"/>
  <c r="T9" i="6"/>
  <c r="U9" i="6" s="1"/>
  <c r="AA72" i="6"/>
  <c r="Z72" i="6"/>
  <c r="AD72" i="6"/>
  <c r="AL72" i="6" s="1"/>
  <c r="T29" i="7"/>
  <c r="T10" i="7"/>
  <c r="U10" i="7" s="1"/>
  <c r="T19" i="7"/>
  <c r="AA39" i="7"/>
  <c r="E90" i="5" s="1"/>
  <c r="Z39" i="7"/>
  <c r="B90" i="5" s="1"/>
  <c r="AL39" i="7"/>
  <c r="T27" i="7"/>
  <c r="T9" i="7"/>
  <c r="U9" i="7" s="1"/>
  <c r="Z23" i="7"/>
  <c r="B37" i="5" s="1"/>
  <c r="AA23" i="7"/>
  <c r="E37" i="5" s="1"/>
  <c r="AL23" i="7"/>
  <c r="AA15" i="6"/>
  <c r="E87" i="5" s="1"/>
  <c r="Z15" i="6"/>
  <c r="B87" i="5" s="1"/>
  <c r="AD15" i="6"/>
  <c r="AL15" i="6" s="1"/>
  <c r="Z71" i="6"/>
  <c r="AA71" i="6"/>
  <c r="AD71" i="6"/>
  <c r="AL71" i="6" s="1"/>
  <c r="T5" i="7"/>
  <c r="U5" i="7" s="1"/>
  <c r="T3" i="7"/>
  <c r="U3" i="7" s="1"/>
  <c r="AA24" i="7"/>
  <c r="E116" i="5" s="1"/>
  <c r="Z24" i="7"/>
  <c r="B116" i="5" s="1"/>
  <c r="AL24" i="7"/>
  <c r="Y16" i="7"/>
  <c r="AD16" i="7" s="1"/>
  <c r="T31" i="7"/>
  <c r="T17" i="7"/>
  <c r="T6" i="7"/>
  <c r="U6" i="7" s="1"/>
  <c r="T8" i="7"/>
  <c r="U8" i="7" s="1"/>
  <c r="T14" i="7"/>
  <c r="T26" i="7"/>
  <c r="T20" i="7"/>
  <c r="T13" i="7"/>
  <c r="T15" i="7"/>
  <c r="T24" i="7"/>
  <c r="T30" i="7"/>
  <c r="T7" i="7"/>
  <c r="U7" i="7" s="1"/>
  <c r="T33" i="7"/>
  <c r="Z31" i="6"/>
  <c r="B44" i="5" s="1"/>
  <c r="AA31" i="6"/>
  <c r="E44" i="5" s="1"/>
  <c r="AD31" i="6"/>
  <c r="AL31" i="6" s="1"/>
  <c r="AA15" i="7"/>
  <c r="E86" i="5" s="1"/>
  <c r="Z15" i="7"/>
  <c r="B86" i="5" s="1"/>
  <c r="AL15" i="7"/>
  <c r="T28" i="7"/>
  <c r="T32" i="7"/>
  <c r="T23" i="7"/>
  <c r="Z16" i="6" l="1"/>
  <c r="AA16" i="6"/>
  <c r="AD16" i="6"/>
  <c r="AL16" i="6" s="1"/>
  <c r="Z16" i="7"/>
  <c r="AA16" i="7"/>
  <c r="AL16" i="7"/>
  <c r="I5" i="5"/>
  <c r="AK43" i="6"/>
  <c r="AL43" i="6" s="1"/>
  <c r="AK49" i="6" l="1"/>
</calcChain>
</file>

<file path=xl/sharedStrings.xml><?xml version="1.0" encoding="utf-8"?>
<sst xmlns="http://schemas.openxmlformats.org/spreadsheetml/2006/main" count="3552" uniqueCount="469">
  <si>
    <t>Professor</t>
  </si>
  <si>
    <t>Cargo</t>
  </si>
  <si>
    <t>Modalidade</t>
  </si>
  <si>
    <t>Titulação</t>
  </si>
  <si>
    <t>Currículo Lattes</t>
  </si>
  <si>
    <t>Abel José Vilseke</t>
  </si>
  <si>
    <t>Adriano Gonçalves dos Passos</t>
  </si>
  <si>
    <t>Anselmo Rodrigues</t>
  </si>
  <si>
    <t>Parcial</t>
  </si>
  <si>
    <t>Regime</t>
  </si>
  <si>
    <t>Horista</t>
  </si>
  <si>
    <t>Bruno Felipe Venancio</t>
  </si>
  <si>
    <t>Carlos Alberto Requião Pires</t>
  </si>
  <si>
    <t>Cezar Augusto Schadeck</t>
  </si>
  <si>
    <t>Claudio Bilyk</t>
  </si>
  <si>
    <t>Devani de Morais Junior</t>
  </si>
  <si>
    <t>Eduardo Massahiko Higashi</t>
  </si>
  <si>
    <t>Fabiano Barreto Romanel</t>
  </si>
  <si>
    <t>Fernando Weiss</t>
  </si>
  <si>
    <t>Gabriel Ruggiero do Amaral</t>
  </si>
  <si>
    <t>Jair Fioravante Baggio</t>
  </si>
  <si>
    <t>Jorge Ferreira de Sá Júnior</t>
  </si>
  <si>
    <t>Josemar Luís Felix</t>
  </si>
  <si>
    <t>Kellen Dayelle Endler</t>
  </si>
  <si>
    <t>Integral</t>
  </si>
  <si>
    <t>Luiz Felipe Ribeiro Barrozo Toledo</t>
  </si>
  <si>
    <t>Luiz Eduardo Lanzini</t>
  </si>
  <si>
    <t>Marcelo Alexandre Siqueira De Luca</t>
  </si>
  <si>
    <t>Maurício Kraemer Gonçalves</t>
  </si>
  <si>
    <t xml:space="preserve">Milton de Almeida Barbosa </t>
  </si>
  <si>
    <t xml:space="preserve">Monalisa Coelho Martins </t>
  </si>
  <si>
    <t>Priscila Gritten Sieben</t>
  </si>
  <si>
    <t>Rafael Pires Machado</t>
  </si>
  <si>
    <t>Tiago Noronha dos Santos</t>
  </si>
  <si>
    <t>Willian Giordani da Silveira</t>
  </si>
  <si>
    <t>Gabriel Vaz Pacher</t>
  </si>
  <si>
    <t>Lindsay Thais Arndt</t>
  </si>
  <si>
    <t>Alana Renata Ribeiro</t>
  </si>
  <si>
    <t>Francis Diego Moretto Sarturi</t>
  </si>
  <si>
    <t>Sandro Eduardo da Silveira Mendes</t>
  </si>
  <si>
    <t>Professor Assistente I</t>
  </si>
  <si>
    <t>Admissão</t>
  </si>
  <si>
    <t>Professor Adjunto I</t>
  </si>
  <si>
    <t>Coordenador de Curso I</t>
  </si>
  <si>
    <t>Gisele Pinna Braga</t>
  </si>
  <si>
    <t>Formação</t>
  </si>
  <si>
    <t>Mariana de Siqueira Guersola Cirino</t>
  </si>
  <si>
    <t>Silmara Carvalho Kowalski</t>
  </si>
  <si>
    <t>Viviane Magas Bittencourt de Camargo</t>
  </si>
  <si>
    <t>http://lattes.cnpq.br/9330110143887626</t>
  </si>
  <si>
    <t>http://lattes.cnpq.br/5218475674954652</t>
  </si>
  <si>
    <t>Engenharia Industrial Mecânica</t>
  </si>
  <si>
    <t>Mestre</t>
  </si>
  <si>
    <t>Especialista</t>
  </si>
  <si>
    <t>Engenharia de Produção</t>
  </si>
  <si>
    <t>Física</t>
  </si>
  <si>
    <t>Doutor</t>
  </si>
  <si>
    <t>http://lattes.cnpq.br/5487911659083774</t>
  </si>
  <si>
    <t>Administração</t>
  </si>
  <si>
    <t xml:space="preserve">http://lattes.cnpq.br/5861990508554069 </t>
  </si>
  <si>
    <t>Engenharia Mecânica</t>
  </si>
  <si>
    <t>http://lattes.cnpq.br/8695971448704240</t>
  </si>
  <si>
    <t xml:space="preserve">http://lattes.cnpq.br/1898049756498598 </t>
  </si>
  <si>
    <t xml:space="preserve">http://lattes.cnpq.br/2009273616558059 </t>
  </si>
  <si>
    <t xml:space="preserve">http://lattes.cnpq.br/8597223809021329 </t>
  </si>
  <si>
    <t>Engenharia Civil</t>
  </si>
  <si>
    <t xml:space="preserve">http://lattes.cnpq.br/9131912033951650 </t>
  </si>
  <si>
    <t>Matemática</t>
  </si>
  <si>
    <t>http://lattes.cnpq.br/2095140812359995</t>
  </si>
  <si>
    <t>http://lattes.cnpq.br/8994410411920686</t>
  </si>
  <si>
    <t>http://lattes.cnpq.br/4984728842699688</t>
  </si>
  <si>
    <t>Informática</t>
  </si>
  <si>
    <t xml:space="preserve">http://lattes.cnpq.br/6702302552171003 </t>
  </si>
  <si>
    <t>http://lattes.cnpq.br/3821970873967150</t>
  </si>
  <si>
    <t xml:space="preserve">http://lattes.cnpq.br/3251239644559039 </t>
  </si>
  <si>
    <t xml:space="preserve">http://lattes.cnpq.br/6932147413282394 </t>
  </si>
  <si>
    <t>http://lattes.cnpq.br/1296868924271386</t>
  </si>
  <si>
    <t>http://lattes.cnpq.br/8483922580601383</t>
  </si>
  <si>
    <t>Engenharia Cartográfica, Engenharia Civil e Geografia</t>
  </si>
  <si>
    <t>Engenharia Química e Engenharia de Produção</t>
  </si>
  <si>
    <t>Engenharia Industrial Elétrica</t>
  </si>
  <si>
    <t>http://lattes.cnpq.br/9953612841084178</t>
  </si>
  <si>
    <t>http://lattes.cnpq.br/2988474931264306</t>
  </si>
  <si>
    <t>http://lattes.cnpq.br/6001993426023313</t>
  </si>
  <si>
    <t>Engenharia Civil e Engenharia Mecânica</t>
  </si>
  <si>
    <t>http://lattes.cnpq.br/5776782079125532</t>
  </si>
  <si>
    <t>http://lattes.cnpq.br/5064265534569413</t>
  </si>
  <si>
    <t>http://lattes.cnpq.br/4175817584941664</t>
  </si>
  <si>
    <t>Arquitetura e Urbanismo</t>
  </si>
  <si>
    <t>http://lattes.cnpq.br/3592159739309698</t>
  </si>
  <si>
    <t>Vinícius Hanser de Souza</t>
  </si>
  <si>
    <t>http://lattes.cnpq.br/4938140282733431</t>
  </si>
  <si>
    <t>Psicologia</t>
  </si>
  <si>
    <t xml:space="preserve">http://lattes.cnpq.br/5553146025490852 </t>
  </si>
  <si>
    <t>http://lattes.cnpq.br/1063653361232892</t>
  </si>
  <si>
    <t>Engenharia Civíl</t>
  </si>
  <si>
    <t>http://lattes.cnpq.br/3077308550665148</t>
  </si>
  <si>
    <t>Farmácia Industrial</t>
  </si>
  <si>
    <t>Engenharia Química</t>
  </si>
  <si>
    <t xml:space="preserve">http://lattes.cnpq.br/5805554892033186 </t>
  </si>
  <si>
    <t>http://lattes.cnpq.br/5961865970313317</t>
  </si>
  <si>
    <t>Matemática Industrial</t>
  </si>
  <si>
    <t>http://lattes.cnpq.br/6935272481579118</t>
  </si>
  <si>
    <t>Economia</t>
  </si>
  <si>
    <t>http://lattes.cnpq.br/4297862455605856</t>
  </si>
  <si>
    <t>http://lattes.cnpq.br/4525519065255390</t>
  </si>
  <si>
    <t>Fisioterapia</t>
  </si>
  <si>
    <t>http://lattes.cnpq.br/3039990253276761</t>
  </si>
  <si>
    <t>Curso de Bacharelado em Engenharia de Produção</t>
  </si>
  <si>
    <t>Grade</t>
  </si>
  <si>
    <t>Disciplina</t>
  </si>
  <si>
    <t>Engenharia Ambiental</t>
  </si>
  <si>
    <t>Presencial</t>
  </si>
  <si>
    <t>Introdução à Engenharia de Produção</t>
  </si>
  <si>
    <t>Desenho Técnico</t>
  </si>
  <si>
    <t>Pré-Cálculo</t>
  </si>
  <si>
    <t>Sociedade Contemporânea</t>
  </si>
  <si>
    <t>AVA</t>
  </si>
  <si>
    <t>Leitura e Interpretação de Texto</t>
  </si>
  <si>
    <t>CH</t>
  </si>
  <si>
    <t>Período</t>
  </si>
  <si>
    <t>Introdução à Economia</t>
  </si>
  <si>
    <t>Geometria Analítica</t>
  </si>
  <si>
    <t>Gestão da Produção</t>
  </si>
  <si>
    <t>Orçamentos e Custos Empresariais</t>
  </si>
  <si>
    <t>Raciocínio Lógico</t>
  </si>
  <si>
    <t>Metodologia Científica</t>
  </si>
  <si>
    <t>Controle de Projetos</t>
  </si>
  <si>
    <t>Estatística e Probabilidade</t>
  </si>
  <si>
    <t>Engenharia Econômica</t>
  </si>
  <si>
    <t>Álgebra Linear</t>
  </si>
  <si>
    <t>Administração de empresas</t>
  </si>
  <si>
    <t>Gestão da informação</t>
  </si>
  <si>
    <t>Cálculo diferencial e integral 1</t>
  </si>
  <si>
    <t>Algoritmos e Programação</t>
  </si>
  <si>
    <t>Química</t>
  </si>
  <si>
    <t>Física: Mecânica</t>
  </si>
  <si>
    <t>Ciência e Tecnologia dos Materiais</t>
  </si>
  <si>
    <t>Automação e Processos Automatizados</t>
  </si>
  <si>
    <t>PI</t>
  </si>
  <si>
    <t>Cálculo diferencial e integral 2</t>
  </si>
  <si>
    <t>Planejamento Programação e Controle da Produção</t>
  </si>
  <si>
    <t>Física: Eletromagnetismo e Ótica</t>
  </si>
  <si>
    <t>Ferramentas da Qualidade</t>
  </si>
  <si>
    <t>Gestão da Qualidade</t>
  </si>
  <si>
    <t>Gestão de Serviços</t>
  </si>
  <si>
    <t>Métodos Numéricos</t>
  </si>
  <si>
    <t>Logística e Cadeia de Suprimentos</t>
  </si>
  <si>
    <t>Métodos Heurísticos</t>
  </si>
  <si>
    <t>Pesquisa Operacional</t>
  </si>
  <si>
    <t>Engenharia Industrial 4.0</t>
  </si>
  <si>
    <t>Engenharia de Métodos</t>
  </si>
  <si>
    <t>Processos de fabricação 1</t>
  </si>
  <si>
    <t>Sistemas Hidráulicos e Pneumáticos</t>
  </si>
  <si>
    <t>Projeto de fábrica e Instalações Industriais</t>
  </si>
  <si>
    <t>Metrologia e Manutenção Industrial</t>
  </si>
  <si>
    <t>Ergonomia</t>
  </si>
  <si>
    <t>Saúde e Segurança do Trabalho</t>
  </si>
  <si>
    <t>Engenharia de Produto</t>
  </si>
  <si>
    <t>Processos de fabricação 2</t>
  </si>
  <si>
    <t>Estratégia e Processos Decisórios</t>
  </si>
  <si>
    <t>Empreendedorismo</t>
  </si>
  <si>
    <t>Criatividade e Inovação</t>
  </si>
  <si>
    <t>Marketing</t>
  </si>
  <si>
    <t>Manufatura Integrada por Computador - CIM</t>
  </si>
  <si>
    <t>Mecânica dos Sólidos</t>
  </si>
  <si>
    <t>Fenômenos de Transportes</t>
  </si>
  <si>
    <t>Gestão de Recursos Humanos</t>
  </si>
  <si>
    <t>TCC 1</t>
  </si>
  <si>
    <t>Optativa 1</t>
  </si>
  <si>
    <t>Elementos de Máquinas Aplicada</t>
  </si>
  <si>
    <t>Tópicos Especiais em Engenharia</t>
  </si>
  <si>
    <t>Eletricidade Básica Aplicada</t>
  </si>
  <si>
    <t>TCC 2</t>
  </si>
  <si>
    <t>Optativa 2</t>
  </si>
  <si>
    <t>Calculo I - Funções e Limites</t>
  </si>
  <si>
    <t>Gestão Ambiental</t>
  </si>
  <si>
    <t>Introdução à Engenharia</t>
  </si>
  <si>
    <t>Calculo II - Derivadas e suas aplicações</t>
  </si>
  <si>
    <t>Física Geral I - Mecânica</t>
  </si>
  <si>
    <t>Metrologia</t>
  </si>
  <si>
    <t>Cálculo III – Integral</t>
  </si>
  <si>
    <t>Física Geral II - Gravitação, Ondas e Termodinâmica</t>
  </si>
  <si>
    <t>Leitura e Interpretação de Textos</t>
  </si>
  <si>
    <t>Cálculo IV - Integrais Múltiplas</t>
  </si>
  <si>
    <t>Física Geral III - Eletromagnetismo e Ótica</t>
  </si>
  <si>
    <t>Informática Aplicada</t>
  </si>
  <si>
    <t>Logística Industrial</t>
  </si>
  <si>
    <t>Termodinâmica Aplicada</t>
  </si>
  <si>
    <t>Arranjo Físico e Acessibilidade</t>
  </si>
  <si>
    <t>Mecânica dos Fluidos</t>
  </si>
  <si>
    <t>Processos Industriais I - Usinagem</t>
  </si>
  <si>
    <t>Processos Industriais II - Conformação Mecânica e Injeção de Termoplástico</t>
  </si>
  <si>
    <t>Instalações Industriais</t>
  </si>
  <si>
    <t>Manutenção Industrial - TPM</t>
  </si>
  <si>
    <t>Processos industriais III - Fundição, Solda e Acabamento Superficiais</t>
  </si>
  <si>
    <t>Estratégia de Produção</t>
  </si>
  <si>
    <t>Tecnologia e Inovação</t>
  </si>
  <si>
    <t>Estágio Supervisionado I</t>
  </si>
  <si>
    <t>Manufatura Integrada por computador – CIM</t>
  </si>
  <si>
    <t>Segurança do Trabalho e Saúde Ocupacional</t>
  </si>
  <si>
    <t>Optativa</t>
  </si>
  <si>
    <t>Estágio Supervisionado II</t>
  </si>
  <si>
    <t>Orientação de TCC - Trabalho de Conclusão de Curso</t>
  </si>
  <si>
    <t>Física III - Eletromagnetismo e Ótica</t>
  </si>
  <si>
    <t>Resistência dos Materiais</t>
  </si>
  <si>
    <t>Elementos de Máquinas</t>
  </si>
  <si>
    <t>Núcleo</t>
  </si>
  <si>
    <t>Satélite</t>
  </si>
  <si>
    <t>Versões de Grade</t>
  </si>
  <si>
    <t>Critérios de Seleção</t>
  </si>
  <si>
    <t>Turma</t>
  </si>
  <si>
    <t>EGP2N</t>
  </si>
  <si>
    <t>EGP2M</t>
  </si>
  <si>
    <t>Turno</t>
  </si>
  <si>
    <t>Manhã</t>
  </si>
  <si>
    <t>EGP3N</t>
  </si>
  <si>
    <t>EGP4N</t>
  </si>
  <si>
    <t>EGP6N</t>
  </si>
  <si>
    <t>EGP7N</t>
  </si>
  <si>
    <t>EGP8N</t>
  </si>
  <si>
    <t>EGP10N</t>
  </si>
  <si>
    <t>Noite</t>
  </si>
  <si>
    <t>Turmas</t>
  </si>
  <si>
    <t>SEG</t>
  </si>
  <si>
    <t>TER</t>
  </si>
  <si>
    <t>QUA</t>
  </si>
  <si>
    <t>QUI</t>
  </si>
  <si>
    <t>SEX</t>
  </si>
  <si>
    <t>A</t>
  </si>
  <si>
    <t>C</t>
  </si>
  <si>
    <t>E</t>
  </si>
  <si>
    <t>B</t>
  </si>
  <si>
    <t>D</t>
  </si>
  <si>
    <t>F</t>
  </si>
  <si>
    <t>TAG</t>
  </si>
  <si>
    <t>Dif.</t>
  </si>
  <si>
    <t>Fábio Pendiuk</t>
  </si>
  <si>
    <t>Quadro de Horários</t>
  </si>
  <si>
    <t>Marcelo Fassina</t>
  </si>
  <si>
    <t>Professor Adjunto II</t>
  </si>
  <si>
    <t>Confirmação</t>
  </si>
  <si>
    <t>SAB</t>
  </si>
  <si>
    <t>Observações</t>
  </si>
  <si>
    <t>OK</t>
  </si>
  <si>
    <t>Rodrigo Otávio dos Santos</t>
  </si>
  <si>
    <t>Professor Titular I</t>
  </si>
  <si>
    <t>Turma Conjunta com EGP2N</t>
  </si>
  <si>
    <t>Direito Empresarial</t>
  </si>
  <si>
    <t>Thomires Elizabeth Pauliv Badato de Lima</t>
  </si>
  <si>
    <t>EGPSN</t>
  </si>
  <si>
    <t>Turma para os formandos em grade especial.</t>
  </si>
  <si>
    <t>Curso de Bacharelado em Engenharia Mecânica</t>
  </si>
  <si>
    <t>Cálculo I - Funções e Limites</t>
  </si>
  <si>
    <t>Geometria Analítica e Álgebra Linear</t>
  </si>
  <si>
    <t>Introdução a Engenharia</t>
  </si>
  <si>
    <t>Algoritmos de Programação</t>
  </si>
  <si>
    <t>Cálculo II - Integrais e Séries</t>
  </si>
  <si>
    <t>Projeto Arquitetônico</t>
  </si>
  <si>
    <t>Instalações Hidráulicas Prediais</t>
  </si>
  <si>
    <t>Mecânica dos Sólidos - Estática</t>
  </si>
  <si>
    <t xml:space="preserve">Topografia </t>
  </si>
  <si>
    <t>Cálculo III - Cálculo Vetorial</t>
  </si>
  <si>
    <t>Modelagem Matemática Para Engenharia</t>
  </si>
  <si>
    <t>Materiais de Construção Civil</t>
  </si>
  <si>
    <t>Mecânica dos Sólidos - Dinâmica</t>
  </si>
  <si>
    <t>Recursos Hídricos</t>
  </si>
  <si>
    <t>Introdução à Geotecnia</t>
  </si>
  <si>
    <t>Mecânica dos Solos</t>
  </si>
  <si>
    <t>Resistência dos Materiais I</t>
  </si>
  <si>
    <t>Construção Civil I</t>
  </si>
  <si>
    <t>Instalações Elétrica Prediais</t>
  </si>
  <si>
    <t>Hidráulica</t>
  </si>
  <si>
    <t xml:space="preserve">Modelagem da Informação da Construção - BIM </t>
  </si>
  <si>
    <t>Concreto Armado</t>
  </si>
  <si>
    <t>Resistência dos Materiais II</t>
  </si>
  <si>
    <t>Materiais de Construção Civil II</t>
  </si>
  <si>
    <t>Projeto de Transportes (Rodovia)</t>
  </si>
  <si>
    <t>Sistemas de Transporte</t>
  </si>
  <si>
    <t>Planejamento e Controle de Obras</t>
  </si>
  <si>
    <t>Teoria das Estruturas</t>
  </si>
  <si>
    <t>Fundações</t>
  </si>
  <si>
    <t>Patologia e Recuperação Estrutural</t>
  </si>
  <si>
    <t>Gerenciamento de projetos na Construção Civil</t>
  </si>
  <si>
    <t>Estrutura do Aço</t>
  </si>
  <si>
    <t>Concreto Armado 2</t>
  </si>
  <si>
    <t>Estrutura de Edifícios</t>
  </si>
  <si>
    <t>Fundações 2 - Obras Geotécnicas</t>
  </si>
  <si>
    <t>Teoria das Estruturas 2</t>
  </si>
  <si>
    <t>Estrutura de Madeira</t>
  </si>
  <si>
    <t>Saneamento Água e Esgoto</t>
  </si>
  <si>
    <t xml:space="preserve">Tópicos Especiais em Engenharia </t>
  </si>
  <si>
    <t>Estrutura de Pontes</t>
  </si>
  <si>
    <t>Topografia</t>
  </si>
  <si>
    <t>Mecânica</t>
  </si>
  <si>
    <t>Instalações Elétricas Prediais</t>
  </si>
  <si>
    <t>Construção Civil II</t>
  </si>
  <si>
    <t>Projeto de Transporte (Rodovia)</t>
  </si>
  <si>
    <t>Saneamento – Água e Esgoto</t>
  </si>
  <si>
    <t>Estruturas de Edifícios</t>
  </si>
  <si>
    <t>Sistemas de Transportes</t>
  </si>
  <si>
    <t>Estrutura de Aço</t>
  </si>
  <si>
    <t>Optativa - Pavimentação</t>
  </si>
  <si>
    <t>EGC2M</t>
  </si>
  <si>
    <t>EGC2N</t>
  </si>
  <si>
    <t>EGC3N</t>
  </si>
  <si>
    <t>EGC4N</t>
  </si>
  <si>
    <t>EGC6N</t>
  </si>
  <si>
    <t>EGC8N</t>
  </si>
  <si>
    <t>EGC9N</t>
  </si>
  <si>
    <t>EGC10N</t>
  </si>
  <si>
    <t>Curso de Bacharelado em Engenharia Civil</t>
  </si>
  <si>
    <t>Desenho Mecânico - CAD</t>
  </si>
  <si>
    <t>Mecanismos</t>
  </si>
  <si>
    <t>Ensaios Mecânicos</t>
  </si>
  <si>
    <t>Materiais de Construção Mecânica</t>
  </si>
  <si>
    <t>Usinagem Convencional</t>
  </si>
  <si>
    <t>Transferência de Calor</t>
  </si>
  <si>
    <t>Elementos de Máquinas I</t>
  </si>
  <si>
    <t>Processos de Conformação Mecânica</t>
  </si>
  <si>
    <t>Projetos de Refrigeração e Climatização</t>
  </si>
  <si>
    <t>Fadiga e Fratura</t>
  </si>
  <si>
    <t>Elementos de Máquinas II</t>
  </si>
  <si>
    <t>Projetos Mecânicos</t>
  </si>
  <si>
    <t>Soldagem e Fundição</t>
  </si>
  <si>
    <t>Sistemas hidráulicos e Pneumáticos</t>
  </si>
  <si>
    <t>Máquinas de Fluxo</t>
  </si>
  <si>
    <t>Motores a Combustão</t>
  </si>
  <si>
    <t>Vibrações Mecânicas</t>
  </si>
  <si>
    <t>Materiais Metálicos e Polimérico</t>
  </si>
  <si>
    <t>Sistemas Pneumáticos</t>
  </si>
  <si>
    <t>Sistemas Hidráulicos</t>
  </si>
  <si>
    <t>Elementos de Máquina II</t>
  </si>
  <si>
    <t>Optativa - Transferência de Calor</t>
  </si>
  <si>
    <t>Máquinas de Fluxo e Transferência de Calor</t>
  </si>
  <si>
    <t>Optativa - Mecanismos</t>
  </si>
  <si>
    <t>Optativa - Empreendedorismo</t>
  </si>
  <si>
    <t>Trabalho de Conclusão de Curso - TCC</t>
  </si>
  <si>
    <t>EGM2M</t>
  </si>
  <si>
    <t>EGM2N</t>
  </si>
  <si>
    <t>EGM3N</t>
  </si>
  <si>
    <t>EGM4N</t>
  </si>
  <si>
    <t>EGM6N</t>
  </si>
  <si>
    <t>EGM7N</t>
  </si>
  <si>
    <t>EGM8N</t>
  </si>
  <si>
    <t>EGM10N</t>
  </si>
  <si>
    <t>Bruna Kiechaloski Miró Tozzo</t>
  </si>
  <si>
    <t>Flavia Luiza Percegona Zanoni</t>
  </si>
  <si>
    <t>Turma conjunta com EGM2M</t>
  </si>
  <si>
    <t>Turma Conjunta com EGC2N</t>
  </si>
  <si>
    <t>Turma Conjunta com EGM2N</t>
  </si>
  <si>
    <t>Turma Conjunta com EGM4N</t>
  </si>
  <si>
    <t>Turma Conjunta Com EGM6N</t>
  </si>
  <si>
    <t>Turma Conjunta Com EGP8N</t>
  </si>
  <si>
    <t>Turma Conjunta Com EGM8N</t>
  </si>
  <si>
    <t>Turma em Conjunto com EGP10N</t>
  </si>
  <si>
    <t>EGP11N</t>
  </si>
  <si>
    <t>Guilherme Rachelle Hernaski</t>
  </si>
  <si>
    <t>Engenharia Elétrica</t>
  </si>
  <si>
    <t>Turma em conjunto com EGP7N</t>
  </si>
  <si>
    <t>Turma em Conjunto com EGM7N</t>
  </si>
  <si>
    <t>Turma em Conjunto com EGM8N</t>
  </si>
  <si>
    <t>Turma em Conjunto com EGP8N</t>
  </si>
  <si>
    <t>Jeferson Matos Hrenechen</t>
  </si>
  <si>
    <t>Segunda</t>
  </si>
  <si>
    <t>Terça</t>
  </si>
  <si>
    <t>Quarta</t>
  </si>
  <si>
    <t xml:space="preserve">Quinta </t>
  </si>
  <si>
    <t>Sexta</t>
  </si>
  <si>
    <t>CIM</t>
  </si>
  <si>
    <t>Sist. Hid. E Pneum.</t>
  </si>
  <si>
    <t>Ele. Maq.</t>
  </si>
  <si>
    <t>Ele. Maq. II</t>
  </si>
  <si>
    <t>Ele. Máq.</t>
  </si>
  <si>
    <t>Cálculo IV</t>
  </si>
  <si>
    <t>Opt. - Trans. Cal.</t>
  </si>
  <si>
    <t>Maq. Flux / Mecan.</t>
  </si>
  <si>
    <t>Saneamento</t>
  </si>
  <si>
    <t>Bruno Felipe Venâncio</t>
  </si>
  <si>
    <t>EGC4N / EGM4N</t>
  </si>
  <si>
    <t>Estatística e Prob.</t>
  </si>
  <si>
    <t>Orçamento e Custos</t>
  </si>
  <si>
    <t>EGP4M/EGM4M/EGC4M</t>
  </si>
  <si>
    <t>EGC2M/EGM2M</t>
  </si>
  <si>
    <t>Cézar Augusto Schadeck</t>
  </si>
  <si>
    <t>Proj. Mec.</t>
  </si>
  <si>
    <t>Motores e Comb.</t>
  </si>
  <si>
    <t>Processos Ind. II</t>
  </si>
  <si>
    <t>EGP8N/EGM8N</t>
  </si>
  <si>
    <t>Cláudio Bilyk</t>
  </si>
  <si>
    <t>TCC</t>
  </si>
  <si>
    <t>Empreend. (AVA)</t>
  </si>
  <si>
    <t>EGM10N/EGP10N</t>
  </si>
  <si>
    <t>Gestão da Qual.</t>
  </si>
  <si>
    <t>PCP</t>
  </si>
  <si>
    <t>Física III</t>
  </si>
  <si>
    <t>Física II</t>
  </si>
  <si>
    <t>EGM4N/EGC4N</t>
  </si>
  <si>
    <t>Planej. E Control. Obras</t>
  </si>
  <si>
    <t>EGM2N/EGC2N</t>
  </si>
  <si>
    <t>Est. Aço</t>
  </si>
  <si>
    <t>Est. Edifícios</t>
  </si>
  <si>
    <t>Teoria das Est.</t>
  </si>
  <si>
    <t>Mat. Metal. Polim.</t>
  </si>
  <si>
    <t>CT Materiais</t>
  </si>
  <si>
    <t>Mec. Flu.</t>
  </si>
  <si>
    <t>Sist. Hidraul.</t>
  </si>
  <si>
    <t>EGC6N / EGM7N</t>
  </si>
  <si>
    <t>BIM</t>
  </si>
  <si>
    <t>Eng. Econômica</t>
  </si>
  <si>
    <t>G.A.</t>
  </si>
  <si>
    <t>EGC2M / EGM2M</t>
  </si>
  <si>
    <t>EGC4N/EGM4N</t>
  </si>
  <si>
    <t>EGC2N/EGM2M</t>
  </si>
  <si>
    <t>Processos Ind. I</t>
  </si>
  <si>
    <t>EGM7N/EGP7N</t>
  </si>
  <si>
    <t>Algoritmos e Prog.</t>
  </si>
  <si>
    <t>Informática Apl.</t>
  </si>
  <si>
    <t>EGC2N/EGM2N</t>
  </si>
  <si>
    <t>Gestão da Prod.</t>
  </si>
  <si>
    <t>EGP2M/EGP4M</t>
  </si>
  <si>
    <t>EGP2N/EGP4N</t>
  </si>
  <si>
    <t>Sistemas de Transp.</t>
  </si>
  <si>
    <t>Opt. Pavimentação</t>
  </si>
  <si>
    <t>Proj. Transporte</t>
  </si>
  <si>
    <t>Orçam. Custos Emp.</t>
  </si>
  <si>
    <t>Eletricidade Bas. Apl.</t>
  </si>
  <si>
    <t>EGP8N/EGM7N</t>
  </si>
  <si>
    <t>Res. Mat. I</t>
  </si>
  <si>
    <t>Mec. Sólidos</t>
  </si>
  <si>
    <t>Mariana de Siquira Guersola Cirino</t>
  </si>
  <si>
    <t>Estratégia Prod.</t>
  </si>
  <si>
    <t>Contole Proj</t>
  </si>
  <si>
    <t>Gestão RH</t>
  </si>
  <si>
    <t>Seg. Trabalho</t>
  </si>
  <si>
    <t>Monalisa Coelho Martins</t>
  </si>
  <si>
    <t>EGM2M/EGC2M</t>
  </si>
  <si>
    <t>Estágio Supervisionado II / EGP10N/EGM10N/EGC10N</t>
  </si>
  <si>
    <t>Mat. Construção Civil</t>
  </si>
  <si>
    <t>Introd. Economia</t>
  </si>
  <si>
    <t>Cálculo III</t>
  </si>
  <si>
    <t>Vinícius Hanser de Souxa</t>
  </si>
  <si>
    <t>Est. Madeira</t>
  </si>
  <si>
    <t>Est. Pontes</t>
  </si>
  <si>
    <t>Tec. Inovação</t>
  </si>
  <si>
    <t>Não Pode</t>
  </si>
  <si>
    <t>Contábeis</t>
  </si>
  <si>
    <t>-</t>
  </si>
  <si>
    <t>Turma Conjunta com EGC2M</t>
  </si>
  <si>
    <t>Turma em Conjunto com EGM10N</t>
  </si>
  <si>
    <t/>
  </si>
  <si>
    <t>Turma em conjunto com EGC6N</t>
  </si>
  <si>
    <t>Mec.Flu</t>
  </si>
  <si>
    <t>EGM6M / EGM8M</t>
  </si>
  <si>
    <t>Alunos</t>
  </si>
  <si>
    <t>Turma Conjunta com EGP4N</t>
  </si>
  <si>
    <t>Turma em Conjunto com EGC4N</t>
  </si>
  <si>
    <t>Turma em Conjunt com EGP10N e EGC10N</t>
  </si>
  <si>
    <t>Turma Conjunta com EGP3N e EGC3N</t>
  </si>
  <si>
    <t>Turma Conjunta com EGP3N e EGM3N</t>
  </si>
  <si>
    <t>Turma Conjunta com EGM3N e EGC3N</t>
  </si>
  <si>
    <t>Turma em Conjunto com EGM6N</t>
  </si>
  <si>
    <t>Turma em Conjundo com EGM6N</t>
  </si>
  <si>
    <t>Turma em Conjunto com EGM10N e EGC10N</t>
  </si>
  <si>
    <t>EGP3N / EGM3N/EGC3N</t>
  </si>
  <si>
    <t>Estágio Supervisionado I / EGC9N</t>
  </si>
  <si>
    <t>EGM6N / EGC6N</t>
  </si>
  <si>
    <t>EGP3N / EGM3N / EGC3N</t>
  </si>
  <si>
    <t>Optativa - Estúdio de Ferramentas Digitais - Modelagem de projeto (BIM)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</si>
</sst>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5" fillId="2" borderId="3" xfId="1" applyFill="1" applyBorder="1" applyAlignment="1">
      <alignment vertical="center"/>
    </xf>
    <xf numFmtId="0" fontId="5" fillId="2" borderId="6" xfId="1" applyFill="1" applyBorder="1" applyAlignment="1">
      <alignment vertical="center"/>
    </xf>
    <xf numFmtId="14" fontId="1" fillId="2" borderId="5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5" xfId="0" applyNumberFormat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14" fontId="1" fillId="2" borderId="5" xfId="0" applyNumberFormat="1" applyFont="1" applyFill="1" applyBorder="1" applyAlignment="1">
      <alignment horizontal="left" vertical="center" wrapText="1"/>
    </xf>
    <xf numFmtId="0" fontId="5" fillId="2" borderId="6" xfId="1" applyFill="1" applyBorder="1" applyAlignment="1">
      <alignment vertical="center" wrapText="1"/>
    </xf>
    <xf numFmtId="0" fontId="5" fillId="4" borderId="6" xfId="1" applyFill="1" applyBorder="1" applyAlignment="1">
      <alignment vertical="center"/>
    </xf>
    <xf numFmtId="14" fontId="3" fillId="4" borderId="8" xfId="0" applyNumberFormat="1" applyFont="1" applyFill="1" applyBorder="1" applyAlignment="1">
      <alignment horizontal="center" vertical="center"/>
    </xf>
    <xf numFmtId="0" fontId="5" fillId="2" borderId="9" xfId="1" applyFill="1" applyBorder="1" applyAlignment="1">
      <alignment vertical="center"/>
    </xf>
    <xf numFmtId="0" fontId="5" fillId="2" borderId="15" xfId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6" borderId="17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left" vertical="center"/>
      <protection locked="0"/>
    </xf>
    <xf numFmtId="0" fontId="6" fillId="5" borderId="16" xfId="0" applyFont="1" applyFill="1" applyBorder="1" applyAlignment="1" applyProtection="1">
      <alignment vertical="center"/>
      <protection locked="0"/>
    </xf>
    <xf numFmtId="0" fontId="1" fillId="6" borderId="18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6" borderId="0" xfId="0" applyFont="1" applyFill="1" applyBorder="1" applyAlignment="1" applyProtection="1">
      <alignment horizontal="left" vertical="center" wrapText="1"/>
      <protection locked="0"/>
    </xf>
    <xf numFmtId="0" fontId="1" fillId="2" borderId="17" xfId="0" applyFont="1" applyFill="1" applyBorder="1" applyAlignment="1" applyProtection="1">
      <alignment horizontal="left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6" borderId="18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9" xfId="0" applyFont="1" applyFill="1" applyBorder="1"/>
    <xf numFmtId="0" fontId="10" fillId="2" borderId="19" xfId="0" applyFont="1" applyFill="1" applyBorder="1" applyAlignment="1">
      <alignment horizontal="center"/>
    </xf>
    <xf numFmtId="0" fontId="10" fillId="2" borderId="0" xfId="0" applyFont="1" applyFill="1"/>
    <xf numFmtId="0" fontId="10" fillId="7" borderId="19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73"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auto="1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darkUp"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0</xdr:row>
          <xdr:rowOff>285750</xdr:rowOff>
        </xdr:from>
        <xdr:to>
          <xdr:col>14</xdr:col>
          <xdr:colOff>0</xdr:colOff>
          <xdr:row>2</xdr:row>
          <xdr:rowOff>66675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Classificar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3" displayName="Tabela13" ref="G2:N167" totalsRowShown="0" headerRowDxfId="172" dataDxfId="171">
  <autoFilter ref="G2:N167" xr:uid="{00000000-0009-0000-0100-000002000000}"/>
  <tableColumns count="8">
    <tableColumn id="9" xr3:uid="{00000000-0010-0000-0000-000009000000}" name="TAG" dataDxfId="170">
      <calculatedColumnFormula>CONCATENATE("EGP",Tabela13[[#This Row],[Período]],Tabela13[[#This Row],[Dif.]],Tabela13[[#This Row],[Grade]])</calculatedColumnFormula>
    </tableColumn>
    <tableColumn id="8" xr3:uid="{00000000-0010-0000-0000-000008000000}" name="Dif." dataDxfId="169"/>
    <tableColumn id="1" xr3:uid="{00000000-0010-0000-0000-000001000000}" name="Grade" dataDxfId="168"/>
    <tableColumn id="2" xr3:uid="{00000000-0010-0000-0000-000002000000}" name="Disciplina" dataDxfId="167"/>
    <tableColumn id="3" xr3:uid="{00000000-0010-0000-0000-000003000000}" name="Modalidade" dataDxfId="166"/>
    <tableColumn id="5" xr3:uid="{00000000-0010-0000-0000-000005000000}" name="Período" dataDxfId="165"/>
    <tableColumn id="4" xr3:uid="{00000000-0010-0000-0000-000004000000}" name="CH" dataDxfId="164"/>
    <tableColumn id="6" xr3:uid="{00000000-0010-0000-0000-000006000000}" name="PI" dataDxfId="16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136" displayName="Tabela136" ref="G2:N168" totalsRowShown="0" headerRowDxfId="162" dataDxfId="161">
  <autoFilter ref="G2:N168" xr:uid="{00000000-0009-0000-0100-000005000000}"/>
  <tableColumns count="8">
    <tableColumn id="9" xr3:uid="{00000000-0010-0000-0100-000009000000}" name="TAG" dataDxfId="160">
      <calculatedColumnFormula>CONCATENATE("EGM",Tabela136[[#This Row],[Período]],Tabela136[[#This Row],[Dif.]],Tabela136[[#This Row],[Grade]])</calculatedColumnFormula>
    </tableColumn>
    <tableColumn id="8" xr3:uid="{00000000-0010-0000-0100-000008000000}" name="Dif." dataDxfId="159"/>
    <tableColumn id="1" xr3:uid="{00000000-0010-0000-0100-000001000000}" name="Grade" dataDxfId="158"/>
    <tableColumn id="2" xr3:uid="{00000000-0010-0000-0100-000002000000}" name="Disciplina" dataDxfId="157"/>
    <tableColumn id="3" xr3:uid="{00000000-0010-0000-0100-000003000000}" name="Modalidade" dataDxfId="156"/>
    <tableColumn id="5" xr3:uid="{00000000-0010-0000-0100-000005000000}" name="Período" dataDxfId="155"/>
    <tableColumn id="4" xr3:uid="{00000000-0010-0000-0100-000004000000}" name="CH" dataDxfId="154"/>
    <tableColumn id="6" xr3:uid="{00000000-0010-0000-0100-000006000000}" name="PI" dataDxfId="15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1367" displayName="Tabela1367" ref="G2:N167" totalsRowShown="0" headerRowDxfId="152" dataDxfId="151">
  <autoFilter ref="G2:N167" xr:uid="{00000000-0009-0000-0100-000006000000}"/>
  <tableColumns count="8">
    <tableColumn id="9" xr3:uid="{00000000-0010-0000-0200-000009000000}" name="TAG" dataDxfId="150">
      <calculatedColumnFormula>CONCATENATE("EGC",Tabela1367[[#This Row],[Período]],Tabela1367[[#This Row],[Dif.]],Tabela1367[[#This Row],[Grade]])</calculatedColumnFormula>
    </tableColumn>
    <tableColumn id="8" xr3:uid="{00000000-0010-0000-0200-000008000000}" name="Dif." dataDxfId="149"/>
    <tableColumn id="1" xr3:uid="{00000000-0010-0000-0200-000001000000}" name="Grade" dataDxfId="148"/>
    <tableColumn id="2" xr3:uid="{00000000-0010-0000-0200-000002000000}" name="Disciplina" dataDxfId="147"/>
    <tableColumn id="3" xr3:uid="{00000000-0010-0000-0200-000003000000}" name="Modalidade" dataDxfId="146"/>
    <tableColumn id="5" xr3:uid="{00000000-0010-0000-0200-000005000000}" name="Período" dataDxfId="145"/>
    <tableColumn id="4" xr3:uid="{00000000-0010-0000-0200-000004000000}" name="CH" dataDxfId="144"/>
    <tableColumn id="6" xr3:uid="{00000000-0010-0000-0200-000006000000}" name="PI" dataDxfId="14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:K132" totalsRowShown="0" headerRowDxfId="142" dataDxfId="141" totalsRowDxfId="140">
  <autoFilter ref="A1:K132" xr:uid="{00000000-0009-0000-0100-000004000000}"/>
  <sortState ref="A2:K132">
    <sortCondition ref="A1:A132"/>
  </sortState>
  <tableColumns count="11">
    <tableColumn id="1" xr3:uid="{00000000-0010-0000-0300-000001000000}" name="Professor" dataDxfId="139" totalsRowDxfId="138"/>
    <tableColumn id="2" xr3:uid="{00000000-0010-0000-0300-000002000000}" name="Disciplina" dataDxfId="137" totalsRowDxfId="136"/>
    <tableColumn id="3" xr3:uid="{00000000-0010-0000-0300-000003000000}" name="Turma" dataDxfId="135" totalsRowDxfId="134"/>
    <tableColumn id="4" xr3:uid="{00000000-0010-0000-0300-000004000000}" name="Turno" dataDxfId="133" totalsRowDxfId="132">
      <calculatedColumnFormula>VLOOKUP(C2,EGP!$P$3:$S$14,2,0)</calculatedColumnFormula>
    </tableColumn>
    <tableColumn id="5" xr3:uid="{00000000-0010-0000-0300-000005000000}" name="Modalidade" dataDxfId="131" totalsRowDxfId="130"/>
    <tableColumn id="6" xr3:uid="{00000000-0010-0000-0300-000006000000}" name="SEG" dataDxfId="129" totalsRowDxfId="128"/>
    <tableColumn id="7" xr3:uid="{00000000-0010-0000-0300-000007000000}" name="TER" dataDxfId="127" totalsRowDxfId="126"/>
    <tableColumn id="8" xr3:uid="{00000000-0010-0000-0300-000008000000}" name="QUA" dataDxfId="125" totalsRowDxfId="124"/>
    <tableColumn id="9" xr3:uid="{00000000-0010-0000-0300-000009000000}" name="QUI" dataDxfId="123" totalsRowDxfId="122"/>
    <tableColumn id="10" xr3:uid="{00000000-0010-0000-0300-00000A000000}" name="SEX" dataDxfId="121" totalsRowDxfId="120"/>
    <tableColumn id="11" xr3:uid="{00000000-0010-0000-0300-00000B000000}" name="SAB" dataDxfId="119" totalsRowDxfId="1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attes.cnpq.br/6702302552171003" TargetMode="External"/><Relationship Id="rId18" Type="http://schemas.openxmlformats.org/officeDocument/2006/relationships/hyperlink" Target="http://lattes.cnpq.br/8483922580601383" TargetMode="External"/><Relationship Id="rId26" Type="http://schemas.openxmlformats.org/officeDocument/2006/relationships/hyperlink" Target="http://lattes.cnpq.br/4938140282733431" TargetMode="External"/><Relationship Id="rId21" Type="http://schemas.openxmlformats.org/officeDocument/2006/relationships/hyperlink" Target="http://lattes.cnpq.br/6001993426023313" TargetMode="External"/><Relationship Id="rId34" Type="http://schemas.openxmlformats.org/officeDocument/2006/relationships/hyperlink" Target="http://lattes.cnpq.br/4297862455605856" TargetMode="External"/><Relationship Id="rId7" Type="http://schemas.openxmlformats.org/officeDocument/2006/relationships/hyperlink" Target="http://lattes.cnpq.br/2009273616558059" TargetMode="External"/><Relationship Id="rId12" Type="http://schemas.openxmlformats.org/officeDocument/2006/relationships/hyperlink" Target="http://lattes.cnpq.br/4984728842699688" TargetMode="External"/><Relationship Id="rId17" Type="http://schemas.openxmlformats.org/officeDocument/2006/relationships/hyperlink" Target="http://lattes.cnpq.br/1296868924271386" TargetMode="External"/><Relationship Id="rId25" Type="http://schemas.openxmlformats.org/officeDocument/2006/relationships/hyperlink" Target="http://lattes.cnpq.br/3592159739309698" TargetMode="External"/><Relationship Id="rId33" Type="http://schemas.openxmlformats.org/officeDocument/2006/relationships/hyperlink" Target="http://lattes.cnpq.br/6935272481579118" TargetMode="External"/><Relationship Id="rId2" Type="http://schemas.openxmlformats.org/officeDocument/2006/relationships/hyperlink" Target="http://lattes.cnpq.br/5218475674954652" TargetMode="External"/><Relationship Id="rId16" Type="http://schemas.openxmlformats.org/officeDocument/2006/relationships/hyperlink" Target="http://lattes.cnpq.br/6932147413282394" TargetMode="External"/><Relationship Id="rId20" Type="http://schemas.openxmlformats.org/officeDocument/2006/relationships/hyperlink" Target="http://lattes.cnpq.br/2988474931264306" TargetMode="External"/><Relationship Id="rId29" Type="http://schemas.openxmlformats.org/officeDocument/2006/relationships/hyperlink" Target="http://lattes.cnpq.br/3077308550665148" TargetMode="External"/><Relationship Id="rId1" Type="http://schemas.openxmlformats.org/officeDocument/2006/relationships/hyperlink" Target="http://lattes.cnpq.br/9330110143887626" TargetMode="External"/><Relationship Id="rId6" Type="http://schemas.openxmlformats.org/officeDocument/2006/relationships/hyperlink" Target="http://lattes.cnpq.br/1898049756498598" TargetMode="External"/><Relationship Id="rId11" Type="http://schemas.openxmlformats.org/officeDocument/2006/relationships/hyperlink" Target="http://lattes.cnpq.br/8994410411920686" TargetMode="External"/><Relationship Id="rId24" Type="http://schemas.openxmlformats.org/officeDocument/2006/relationships/hyperlink" Target="http://lattes.cnpq.br/4175817584941664" TargetMode="External"/><Relationship Id="rId32" Type="http://schemas.openxmlformats.org/officeDocument/2006/relationships/hyperlink" Target="http://lattes.cnpq.br/5961865970313317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lattes.cnpq.br/8695971448704240" TargetMode="External"/><Relationship Id="rId15" Type="http://schemas.openxmlformats.org/officeDocument/2006/relationships/hyperlink" Target="http://lattes.cnpq.br/3251239644559039" TargetMode="External"/><Relationship Id="rId23" Type="http://schemas.openxmlformats.org/officeDocument/2006/relationships/hyperlink" Target="http://lattes.cnpq.br/5064265534569413" TargetMode="External"/><Relationship Id="rId28" Type="http://schemas.openxmlformats.org/officeDocument/2006/relationships/hyperlink" Target="http://lattes.cnpq.br/1063653361232892" TargetMode="External"/><Relationship Id="rId36" Type="http://schemas.openxmlformats.org/officeDocument/2006/relationships/hyperlink" Target="http://lattes.cnpq.br/3039990253276761" TargetMode="External"/><Relationship Id="rId10" Type="http://schemas.openxmlformats.org/officeDocument/2006/relationships/hyperlink" Target="http://lattes.cnpq.br/2095140812359995" TargetMode="External"/><Relationship Id="rId19" Type="http://schemas.openxmlformats.org/officeDocument/2006/relationships/hyperlink" Target="http://lattes.cnpq.br/9953612841084178" TargetMode="External"/><Relationship Id="rId31" Type="http://schemas.openxmlformats.org/officeDocument/2006/relationships/hyperlink" Target="http://lattes.cnpq.br/5805554892033186" TargetMode="External"/><Relationship Id="rId4" Type="http://schemas.openxmlformats.org/officeDocument/2006/relationships/hyperlink" Target="http://lattes.cnpq.br/5861990508554069" TargetMode="External"/><Relationship Id="rId9" Type="http://schemas.openxmlformats.org/officeDocument/2006/relationships/hyperlink" Target="http://lattes.cnpq.br/9131912033951650" TargetMode="External"/><Relationship Id="rId14" Type="http://schemas.openxmlformats.org/officeDocument/2006/relationships/hyperlink" Target="http://lattes.cnpq.br/3821970873967150" TargetMode="External"/><Relationship Id="rId22" Type="http://schemas.openxmlformats.org/officeDocument/2006/relationships/hyperlink" Target="http://lattes.cnpq.br/5776782079125532" TargetMode="External"/><Relationship Id="rId27" Type="http://schemas.openxmlformats.org/officeDocument/2006/relationships/hyperlink" Target="http://lattes.cnpq.br/5553146025490852" TargetMode="External"/><Relationship Id="rId30" Type="http://schemas.openxmlformats.org/officeDocument/2006/relationships/hyperlink" Target="http://lattes.cnpq.br/3077308550665148" TargetMode="External"/><Relationship Id="rId35" Type="http://schemas.openxmlformats.org/officeDocument/2006/relationships/hyperlink" Target="http://lattes.cnpq.br/4525519065255390" TargetMode="External"/><Relationship Id="rId8" Type="http://schemas.openxmlformats.org/officeDocument/2006/relationships/hyperlink" Target="http://lattes.cnpq.br/8597223809021329" TargetMode="External"/><Relationship Id="rId3" Type="http://schemas.openxmlformats.org/officeDocument/2006/relationships/hyperlink" Target="http://lattes.cnpq.br/548791165908377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zoomScale="80" zoomScaleNormal="80" workbookViewId="0">
      <selection activeCell="B14" sqref="B14"/>
    </sheetView>
  </sheetViews>
  <sheetFormatPr defaultRowHeight="30" customHeight="1" x14ac:dyDescent="0.25"/>
  <cols>
    <col min="1" max="1" width="40.7109375" style="5" customWidth="1"/>
    <col min="2" max="3" width="20.7109375" style="15" customWidth="1"/>
    <col min="4" max="4" width="20.7109375" style="21" customWidth="1"/>
    <col min="5" max="5" width="30.7109375" style="34" customWidth="1"/>
    <col min="6" max="6" width="20.7109375" style="5" customWidth="1"/>
    <col min="7" max="7" width="37" style="5" bestFit="1" customWidth="1"/>
    <col min="8" max="16384" width="9.140625" style="5"/>
  </cols>
  <sheetData>
    <row r="1" spans="1:7" ht="30" customHeight="1" thickTop="1" thickBot="1" x14ac:dyDescent="0.3">
      <c r="A1" s="1" t="s">
        <v>0</v>
      </c>
      <c r="B1" s="4" t="s">
        <v>9</v>
      </c>
      <c r="C1" s="4" t="s">
        <v>1</v>
      </c>
      <c r="D1" s="20" t="s">
        <v>41</v>
      </c>
      <c r="E1" s="20" t="s">
        <v>45</v>
      </c>
      <c r="F1" s="2" t="s">
        <v>3</v>
      </c>
      <c r="G1" s="3" t="s">
        <v>4</v>
      </c>
    </row>
    <row r="2" spans="1:7" ht="30" customHeight="1" thickTop="1" x14ac:dyDescent="0.25">
      <c r="A2" s="6" t="s">
        <v>5</v>
      </c>
      <c r="B2" s="7" t="s">
        <v>8</v>
      </c>
      <c r="C2" s="18" t="s">
        <v>40</v>
      </c>
      <c r="D2" s="22">
        <v>42292</v>
      </c>
      <c r="E2" s="31" t="s">
        <v>54</v>
      </c>
      <c r="F2" s="8" t="s">
        <v>53</v>
      </c>
      <c r="G2" s="28" t="s">
        <v>49</v>
      </c>
    </row>
    <row r="3" spans="1:7" ht="30" customHeight="1" x14ac:dyDescent="0.25">
      <c r="A3" s="9" t="s">
        <v>6</v>
      </c>
      <c r="B3" s="10" t="s">
        <v>8</v>
      </c>
      <c r="C3" s="10" t="s">
        <v>40</v>
      </c>
      <c r="D3" s="23">
        <v>43138</v>
      </c>
      <c r="E3" s="30" t="s">
        <v>51</v>
      </c>
      <c r="F3" s="11" t="s">
        <v>52</v>
      </c>
      <c r="G3" s="29" t="s">
        <v>50</v>
      </c>
    </row>
    <row r="4" spans="1:7" ht="30" customHeight="1" x14ac:dyDescent="0.25">
      <c r="A4" s="9" t="s">
        <v>37</v>
      </c>
      <c r="B4" s="10" t="s">
        <v>10</v>
      </c>
      <c r="C4" s="10" t="s">
        <v>40</v>
      </c>
      <c r="D4" s="23">
        <v>43304</v>
      </c>
      <c r="E4" s="30" t="s">
        <v>67</v>
      </c>
      <c r="F4" s="11" t="s">
        <v>56</v>
      </c>
      <c r="G4" s="29" t="s">
        <v>82</v>
      </c>
    </row>
    <row r="5" spans="1:7" ht="30" customHeight="1" x14ac:dyDescent="0.25">
      <c r="A5" s="9" t="s">
        <v>7</v>
      </c>
      <c r="B5" s="10" t="s">
        <v>10</v>
      </c>
      <c r="C5" s="10" t="s">
        <v>40</v>
      </c>
      <c r="D5" s="23">
        <v>43304</v>
      </c>
      <c r="E5" s="30" t="s">
        <v>55</v>
      </c>
      <c r="F5" s="11" t="s">
        <v>56</v>
      </c>
      <c r="G5" s="29" t="s">
        <v>83</v>
      </c>
    </row>
    <row r="6" spans="1:7" ht="30" customHeight="1" x14ac:dyDescent="0.25">
      <c r="A6" s="9" t="s">
        <v>346</v>
      </c>
      <c r="B6" s="19"/>
      <c r="C6" s="19"/>
      <c r="D6" s="88"/>
      <c r="E6" s="35"/>
      <c r="F6" s="36"/>
      <c r="G6" s="39"/>
    </row>
    <row r="7" spans="1:7" ht="30" customHeight="1" x14ac:dyDescent="0.25">
      <c r="A7" s="9" t="s">
        <v>11</v>
      </c>
      <c r="B7" s="10" t="s">
        <v>8</v>
      </c>
      <c r="C7" s="10" t="s">
        <v>40</v>
      </c>
      <c r="D7" s="23">
        <v>42936</v>
      </c>
      <c r="E7" s="30" t="s">
        <v>55</v>
      </c>
      <c r="F7" s="11" t="s">
        <v>56</v>
      </c>
      <c r="G7" s="29" t="s">
        <v>57</v>
      </c>
    </row>
    <row r="8" spans="1:7" ht="30" customHeight="1" x14ac:dyDescent="0.25">
      <c r="A8" s="9" t="s">
        <v>12</v>
      </c>
      <c r="B8" s="10" t="s">
        <v>8</v>
      </c>
      <c r="C8" s="10" t="s">
        <v>40</v>
      </c>
      <c r="D8" s="23">
        <v>40787</v>
      </c>
      <c r="E8" s="30" t="s">
        <v>58</v>
      </c>
      <c r="F8" s="11" t="s">
        <v>56</v>
      </c>
      <c r="G8" s="29" t="s">
        <v>59</v>
      </c>
    </row>
    <row r="9" spans="1:7" ht="30" customHeight="1" x14ac:dyDescent="0.25">
      <c r="A9" s="9" t="s">
        <v>13</v>
      </c>
      <c r="B9" s="10" t="s">
        <v>24</v>
      </c>
      <c r="C9" s="10" t="s">
        <v>40</v>
      </c>
      <c r="D9" s="23">
        <v>42430</v>
      </c>
      <c r="E9" s="30" t="s">
        <v>60</v>
      </c>
      <c r="F9" s="11" t="s">
        <v>52</v>
      </c>
      <c r="G9" s="29" t="s">
        <v>61</v>
      </c>
    </row>
    <row r="10" spans="1:7" ht="30" customHeight="1" x14ac:dyDescent="0.25">
      <c r="A10" s="9" t="s">
        <v>14</v>
      </c>
      <c r="B10" s="10" t="s">
        <v>10</v>
      </c>
      <c r="C10" s="10" t="s">
        <v>40</v>
      </c>
      <c r="D10" s="23">
        <v>40695</v>
      </c>
      <c r="E10" s="30" t="s">
        <v>58</v>
      </c>
      <c r="F10" s="11" t="s">
        <v>10</v>
      </c>
      <c r="G10" s="29" t="s">
        <v>62</v>
      </c>
    </row>
    <row r="11" spans="1:7" ht="30" customHeight="1" x14ac:dyDescent="0.25">
      <c r="A11" s="9" t="s">
        <v>15</v>
      </c>
      <c r="B11" s="10" t="s">
        <v>10</v>
      </c>
      <c r="C11" s="10" t="s">
        <v>42</v>
      </c>
      <c r="D11" s="23">
        <v>39027</v>
      </c>
      <c r="E11" s="30" t="s">
        <v>58</v>
      </c>
      <c r="F11" s="11" t="s">
        <v>52</v>
      </c>
      <c r="G11" s="29" t="s">
        <v>63</v>
      </c>
    </row>
    <row r="12" spans="1:7" ht="30" customHeight="1" x14ac:dyDescent="0.25">
      <c r="A12" s="9" t="s">
        <v>16</v>
      </c>
      <c r="B12" s="10" t="s">
        <v>8</v>
      </c>
      <c r="C12" s="10" t="s">
        <v>40</v>
      </c>
      <c r="D12" s="23">
        <v>41477</v>
      </c>
      <c r="E12" s="30" t="s">
        <v>55</v>
      </c>
      <c r="F12" s="11" t="s">
        <v>52</v>
      </c>
      <c r="G12" s="29" t="s">
        <v>64</v>
      </c>
    </row>
    <row r="13" spans="1:7" ht="30" customHeight="1" x14ac:dyDescent="0.25">
      <c r="A13" s="9" t="s">
        <v>17</v>
      </c>
      <c r="B13" s="10" t="s">
        <v>24</v>
      </c>
      <c r="C13" s="10" t="s">
        <v>43</v>
      </c>
      <c r="D13" s="23">
        <v>41477</v>
      </c>
      <c r="E13" s="30" t="s">
        <v>65</v>
      </c>
      <c r="F13" s="11" t="s">
        <v>52</v>
      </c>
      <c r="G13" s="29" t="s">
        <v>66</v>
      </c>
    </row>
    <row r="14" spans="1:7" ht="30" customHeight="1" x14ac:dyDescent="0.25">
      <c r="A14" s="9" t="s">
        <v>237</v>
      </c>
      <c r="B14" s="19"/>
      <c r="C14" s="10" t="s">
        <v>40</v>
      </c>
      <c r="D14" s="23">
        <v>41309</v>
      </c>
      <c r="E14" s="35"/>
      <c r="F14" s="36"/>
      <c r="G14" s="39"/>
    </row>
    <row r="15" spans="1:7" ht="30" customHeight="1" x14ac:dyDescent="0.25">
      <c r="A15" s="9" t="s">
        <v>18</v>
      </c>
      <c r="B15" s="10" t="s">
        <v>8</v>
      </c>
      <c r="C15" s="10" t="s">
        <v>40</v>
      </c>
      <c r="D15" s="23">
        <v>41092</v>
      </c>
      <c r="E15" s="30" t="s">
        <v>67</v>
      </c>
      <c r="F15" s="11" t="s">
        <v>53</v>
      </c>
      <c r="G15" s="29" t="s">
        <v>68</v>
      </c>
    </row>
    <row r="16" spans="1:7" ht="30" customHeight="1" x14ac:dyDescent="0.25">
      <c r="A16" s="9" t="s">
        <v>347</v>
      </c>
      <c r="B16" s="19"/>
      <c r="C16" s="10" t="s">
        <v>40</v>
      </c>
      <c r="D16" s="23">
        <v>40483</v>
      </c>
      <c r="E16" s="35"/>
      <c r="F16" s="36"/>
      <c r="G16" s="39"/>
    </row>
    <row r="17" spans="1:7" ht="30" customHeight="1" x14ac:dyDescent="0.25">
      <c r="A17" s="9" t="s">
        <v>38</v>
      </c>
      <c r="B17" s="10" t="s">
        <v>10</v>
      </c>
      <c r="C17" s="10" t="s">
        <v>40</v>
      </c>
      <c r="D17" s="23">
        <v>43304</v>
      </c>
      <c r="E17" s="37" t="s">
        <v>84</v>
      </c>
      <c r="F17" s="11" t="s">
        <v>52</v>
      </c>
      <c r="G17" s="29" t="s">
        <v>85</v>
      </c>
    </row>
    <row r="18" spans="1:7" ht="30" customHeight="1" x14ac:dyDescent="0.25">
      <c r="A18" s="9" t="s">
        <v>19</v>
      </c>
      <c r="B18" s="10" t="s">
        <v>10</v>
      </c>
      <c r="C18" s="10" t="s">
        <v>40</v>
      </c>
      <c r="D18" s="23">
        <v>43304</v>
      </c>
      <c r="E18" s="30" t="s">
        <v>60</v>
      </c>
      <c r="F18" s="11" t="s">
        <v>52</v>
      </c>
      <c r="G18" s="29" t="s">
        <v>86</v>
      </c>
    </row>
    <row r="19" spans="1:7" ht="30" customHeight="1" x14ac:dyDescent="0.25">
      <c r="A19" s="9" t="s">
        <v>35</v>
      </c>
      <c r="B19" s="10" t="s">
        <v>8</v>
      </c>
      <c r="C19" s="10" t="s">
        <v>40</v>
      </c>
      <c r="D19" s="23">
        <v>43122</v>
      </c>
      <c r="E19" s="30" t="s">
        <v>65</v>
      </c>
      <c r="F19" s="11" t="s">
        <v>52</v>
      </c>
      <c r="G19" s="29" t="s">
        <v>69</v>
      </c>
    </row>
    <row r="20" spans="1:7" ht="30" customHeight="1" x14ac:dyDescent="0.25">
      <c r="A20" s="24" t="s">
        <v>44</v>
      </c>
      <c r="B20" s="10" t="s">
        <v>8</v>
      </c>
      <c r="C20" s="10" t="s">
        <v>40</v>
      </c>
      <c r="D20" s="23">
        <v>43412</v>
      </c>
      <c r="E20" s="30" t="s">
        <v>88</v>
      </c>
      <c r="F20" s="11" t="s">
        <v>56</v>
      </c>
      <c r="G20" s="29" t="s">
        <v>87</v>
      </c>
    </row>
    <row r="21" spans="1:7" ht="30" customHeight="1" x14ac:dyDescent="0.25">
      <c r="A21" s="24" t="s">
        <v>357</v>
      </c>
      <c r="B21" s="10" t="s">
        <v>10</v>
      </c>
      <c r="C21" s="10" t="s">
        <v>40</v>
      </c>
      <c r="D21" s="23">
        <v>43647</v>
      </c>
      <c r="E21" s="30" t="s">
        <v>358</v>
      </c>
      <c r="F21" s="11" t="s">
        <v>52</v>
      </c>
      <c r="G21" s="39"/>
    </row>
    <row r="22" spans="1:7" ht="30" customHeight="1" x14ac:dyDescent="0.25">
      <c r="A22" s="9" t="s">
        <v>20</v>
      </c>
      <c r="B22" s="10" t="s">
        <v>10</v>
      </c>
      <c r="C22" s="10" t="s">
        <v>40</v>
      </c>
      <c r="D22" s="23">
        <v>41491</v>
      </c>
      <c r="E22" s="30" t="s">
        <v>67</v>
      </c>
      <c r="F22" s="11" t="s">
        <v>53</v>
      </c>
      <c r="G22" s="29" t="s">
        <v>70</v>
      </c>
    </row>
    <row r="23" spans="1:7" ht="30" customHeight="1" x14ac:dyDescent="0.25">
      <c r="A23" s="9" t="s">
        <v>363</v>
      </c>
      <c r="B23" s="10" t="s">
        <v>8</v>
      </c>
      <c r="C23" s="10" t="s">
        <v>40</v>
      </c>
      <c r="D23" s="23">
        <v>41659</v>
      </c>
      <c r="E23" s="30" t="s">
        <v>55</v>
      </c>
      <c r="F23" s="11" t="s">
        <v>52</v>
      </c>
      <c r="G23" s="39"/>
    </row>
    <row r="24" spans="1:7" ht="30" customHeight="1" x14ac:dyDescent="0.25">
      <c r="A24" s="9" t="s">
        <v>21</v>
      </c>
      <c r="B24" s="10" t="s">
        <v>8</v>
      </c>
      <c r="C24" s="10" t="s">
        <v>40</v>
      </c>
      <c r="D24" s="23">
        <v>43304</v>
      </c>
      <c r="E24" s="30" t="s">
        <v>60</v>
      </c>
      <c r="F24" s="11" t="s">
        <v>52</v>
      </c>
      <c r="G24" s="29" t="s">
        <v>89</v>
      </c>
    </row>
    <row r="25" spans="1:7" ht="30" customHeight="1" x14ac:dyDescent="0.25">
      <c r="A25" s="9" t="s">
        <v>22</v>
      </c>
      <c r="B25" s="10" t="s">
        <v>8</v>
      </c>
      <c r="C25" s="10" t="s">
        <v>40</v>
      </c>
      <c r="D25" s="23">
        <v>41701</v>
      </c>
      <c r="E25" s="30" t="s">
        <v>71</v>
      </c>
      <c r="F25" s="11" t="s">
        <v>53</v>
      </c>
      <c r="G25" s="29" t="s">
        <v>72</v>
      </c>
    </row>
    <row r="26" spans="1:7" ht="30" customHeight="1" x14ac:dyDescent="0.25">
      <c r="A26" s="9" t="s">
        <v>23</v>
      </c>
      <c r="B26" s="10" t="s">
        <v>10</v>
      </c>
      <c r="C26" s="10" t="s">
        <v>40</v>
      </c>
      <c r="D26" s="23">
        <v>42772</v>
      </c>
      <c r="E26" s="37" t="s">
        <v>79</v>
      </c>
      <c r="F26" s="11" t="s">
        <v>52</v>
      </c>
      <c r="G26" s="29" t="s">
        <v>73</v>
      </c>
    </row>
    <row r="27" spans="1:7" ht="30" customHeight="1" x14ac:dyDescent="0.25">
      <c r="A27" s="9" t="s">
        <v>36</v>
      </c>
      <c r="B27" s="10" t="s">
        <v>8</v>
      </c>
      <c r="C27" s="10" t="s">
        <v>40</v>
      </c>
      <c r="D27" s="23">
        <v>42625</v>
      </c>
      <c r="E27" s="37" t="s">
        <v>78</v>
      </c>
      <c r="F27" s="11" t="s">
        <v>56</v>
      </c>
      <c r="G27" s="29" t="s">
        <v>74</v>
      </c>
    </row>
    <row r="28" spans="1:7" ht="30" customHeight="1" x14ac:dyDescent="0.25">
      <c r="A28" s="9" t="s">
        <v>26</v>
      </c>
      <c r="B28" s="10" t="s">
        <v>10</v>
      </c>
      <c r="C28" s="10" t="s">
        <v>40</v>
      </c>
      <c r="D28" s="23">
        <v>41319</v>
      </c>
      <c r="E28" s="30" t="s">
        <v>58</v>
      </c>
      <c r="F28" s="11" t="s">
        <v>52</v>
      </c>
      <c r="G28" s="38" t="s">
        <v>75</v>
      </c>
    </row>
    <row r="29" spans="1:7" ht="30" customHeight="1" x14ac:dyDescent="0.25">
      <c r="A29" s="9" t="s">
        <v>25</v>
      </c>
      <c r="B29" s="10" t="s">
        <v>10</v>
      </c>
      <c r="C29" s="10" t="s">
        <v>40</v>
      </c>
      <c r="D29" s="23">
        <v>43213</v>
      </c>
      <c r="E29" s="30" t="s">
        <v>80</v>
      </c>
      <c r="F29" s="11" t="s">
        <v>56</v>
      </c>
      <c r="G29" s="29" t="s">
        <v>81</v>
      </c>
    </row>
    <row r="30" spans="1:7" ht="30" customHeight="1" x14ac:dyDescent="0.25">
      <c r="A30" s="9" t="s">
        <v>27</v>
      </c>
      <c r="B30" s="10" t="s">
        <v>24</v>
      </c>
      <c r="C30" s="10" t="s">
        <v>40</v>
      </c>
      <c r="D30" s="23">
        <v>42936</v>
      </c>
      <c r="E30" s="30" t="s">
        <v>65</v>
      </c>
      <c r="F30" s="11" t="s">
        <v>52</v>
      </c>
      <c r="G30" s="29" t="s">
        <v>76</v>
      </c>
    </row>
    <row r="31" spans="1:7" ht="30" customHeight="1" x14ac:dyDescent="0.25">
      <c r="A31" s="9" t="s">
        <v>239</v>
      </c>
      <c r="B31" s="19"/>
      <c r="C31" s="10" t="s">
        <v>240</v>
      </c>
      <c r="D31" s="23">
        <v>38399</v>
      </c>
      <c r="E31" s="35"/>
      <c r="F31" s="36"/>
      <c r="G31" s="39"/>
    </row>
    <row r="32" spans="1:7" ht="30" customHeight="1" x14ac:dyDescent="0.25">
      <c r="A32" s="9" t="s">
        <v>46</v>
      </c>
      <c r="B32" s="10" t="s">
        <v>8</v>
      </c>
      <c r="C32" s="10" t="s">
        <v>40</v>
      </c>
      <c r="D32" s="23">
        <v>43161</v>
      </c>
      <c r="E32" s="30" t="s">
        <v>54</v>
      </c>
      <c r="F32" s="11" t="s">
        <v>56</v>
      </c>
      <c r="G32" s="29" t="s">
        <v>77</v>
      </c>
    </row>
    <row r="33" spans="1:7" ht="30" customHeight="1" x14ac:dyDescent="0.25">
      <c r="A33" s="9" t="s">
        <v>28</v>
      </c>
      <c r="B33" s="10" t="s">
        <v>10</v>
      </c>
      <c r="C33" s="10" t="s">
        <v>40</v>
      </c>
      <c r="D33" s="23">
        <v>40227</v>
      </c>
      <c r="E33" s="30" t="s">
        <v>92</v>
      </c>
      <c r="F33" s="11" t="s">
        <v>53</v>
      </c>
      <c r="G33" s="29" t="s">
        <v>93</v>
      </c>
    </row>
    <row r="34" spans="1:7" ht="30" customHeight="1" x14ac:dyDescent="0.25">
      <c r="A34" s="9" t="s">
        <v>29</v>
      </c>
      <c r="B34" s="10" t="s">
        <v>10</v>
      </c>
      <c r="C34" s="10" t="s">
        <v>40</v>
      </c>
      <c r="D34" s="23">
        <v>42948</v>
      </c>
      <c r="E34" s="30" t="s">
        <v>88</v>
      </c>
      <c r="F34" s="11" t="s">
        <v>52</v>
      </c>
      <c r="G34" s="29" t="s">
        <v>94</v>
      </c>
    </row>
    <row r="35" spans="1:7" ht="30" customHeight="1" x14ac:dyDescent="0.25">
      <c r="A35" s="9" t="s">
        <v>30</v>
      </c>
      <c r="B35" s="10" t="s">
        <v>8</v>
      </c>
      <c r="C35" s="10" t="s">
        <v>40</v>
      </c>
      <c r="D35" s="23">
        <v>42936</v>
      </c>
      <c r="E35" s="30" t="s">
        <v>95</v>
      </c>
      <c r="F35" s="11" t="s">
        <v>52</v>
      </c>
      <c r="G35" s="29" t="s">
        <v>96</v>
      </c>
    </row>
    <row r="36" spans="1:7" ht="30" customHeight="1" x14ac:dyDescent="0.25">
      <c r="A36" s="9" t="s">
        <v>31</v>
      </c>
      <c r="B36" s="10" t="s">
        <v>10</v>
      </c>
      <c r="C36" s="10" t="s">
        <v>40</v>
      </c>
      <c r="D36" s="23">
        <v>42037</v>
      </c>
      <c r="E36" s="30" t="s">
        <v>97</v>
      </c>
      <c r="F36" s="11" t="s">
        <v>52</v>
      </c>
      <c r="G36" s="29" t="s">
        <v>96</v>
      </c>
    </row>
    <row r="37" spans="1:7" ht="30" customHeight="1" x14ac:dyDescent="0.25">
      <c r="A37" s="9" t="s">
        <v>32</v>
      </c>
      <c r="B37" s="10" t="s">
        <v>8</v>
      </c>
      <c r="C37" s="10" t="s">
        <v>40</v>
      </c>
      <c r="D37" s="23">
        <v>41659</v>
      </c>
      <c r="E37" s="30" t="s">
        <v>98</v>
      </c>
      <c r="F37" s="11" t="s">
        <v>52</v>
      </c>
      <c r="G37" s="29" t="s">
        <v>99</v>
      </c>
    </row>
    <row r="38" spans="1:7" ht="30" customHeight="1" x14ac:dyDescent="0.25">
      <c r="A38" s="9" t="s">
        <v>245</v>
      </c>
      <c r="B38" s="19"/>
      <c r="C38" s="10" t="s">
        <v>246</v>
      </c>
      <c r="D38" s="23">
        <v>38504</v>
      </c>
      <c r="E38" s="35"/>
      <c r="F38" s="36"/>
      <c r="G38" s="39"/>
    </row>
    <row r="39" spans="1:7" ht="30" customHeight="1" x14ac:dyDescent="0.25">
      <c r="A39" s="9" t="s">
        <v>39</v>
      </c>
      <c r="B39" s="10" t="s">
        <v>8</v>
      </c>
      <c r="C39" s="10" t="s">
        <v>40</v>
      </c>
      <c r="D39" s="23">
        <v>43122</v>
      </c>
      <c r="E39" s="30" t="s">
        <v>65</v>
      </c>
      <c r="F39" s="11" t="s">
        <v>52</v>
      </c>
      <c r="G39" s="29" t="s">
        <v>100</v>
      </c>
    </row>
    <row r="40" spans="1:7" ht="30" customHeight="1" x14ac:dyDescent="0.25">
      <c r="A40" s="24" t="s">
        <v>47</v>
      </c>
      <c r="B40" s="10" t="s">
        <v>10</v>
      </c>
      <c r="C40" s="10" t="s">
        <v>40</v>
      </c>
      <c r="D40" s="23">
        <v>43152</v>
      </c>
      <c r="E40" s="30" t="s">
        <v>103</v>
      </c>
      <c r="F40" s="11" t="s">
        <v>52</v>
      </c>
      <c r="G40" s="29" t="s">
        <v>104</v>
      </c>
    </row>
    <row r="41" spans="1:7" ht="30" customHeight="1" x14ac:dyDescent="0.25">
      <c r="A41" s="24" t="s">
        <v>249</v>
      </c>
      <c r="B41" s="19"/>
      <c r="C41" s="10" t="s">
        <v>40</v>
      </c>
      <c r="D41" s="23">
        <v>40819</v>
      </c>
      <c r="E41" s="35"/>
      <c r="F41" s="36"/>
      <c r="G41" s="39"/>
    </row>
    <row r="42" spans="1:7" ht="30" customHeight="1" x14ac:dyDescent="0.25">
      <c r="A42" s="9" t="s">
        <v>33</v>
      </c>
      <c r="B42" s="10" t="s">
        <v>8</v>
      </c>
      <c r="C42" s="10" t="s">
        <v>40</v>
      </c>
      <c r="D42" s="23">
        <v>42936</v>
      </c>
      <c r="E42" s="30" t="s">
        <v>101</v>
      </c>
      <c r="F42" s="11" t="s">
        <v>52</v>
      </c>
      <c r="G42" s="29" t="s">
        <v>102</v>
      </c>
    </row>
    <row r="43" spans="1:7" ht="30" customHeight="1" x14ac:dyDescent="0.25">
      <c r="A43" s="27" t="s">
        <v>90</v>
      </c>
      <c r="B43" s="16" t="s">
        <v>10</v>
      </c>
      <c r="C43" s="16" t="s">
        <v>40</v>
      </c>
      <c r="D43" s="40">
        <v>43525</v>
      </c>
      <c r="E43" s="32" t="s">
        <v>65</v>
      </c>
      <c r="F43" s="17" t="s">
        <v>52</v>
      </c>
      <c r="G43" s="41" t="s">
        <v>91</v>
      </c>
    </row>
    <row r="44" spans="1:7" ht="30" customHeight="1" x14ac:dyDescent="0.25">
      <c r="A44" s="27" t="s">
        <v>48</v>
      </c>
      <c r="B44" s="16" t="s">
        <v>10</v>
      </c>
      <c r="C44" s="16" t="s">
        <v>40</v>
      </c>
      <c r="D44" s="25">
        <v>41491</v>
      </c>
      <c r="E44" s="32" t="s">
        <v>106</v>
      </c>
      <c r="F44" s="17" t="s">
        <v>52</v>
      </c>
      <c r="G44" s="41" t="s">
        <v>105</v>
      </c>
    </row>
    <row r="45" spans="1:7" ht="30" customHeight="1" thickBot="1" x14ac:dyDescent="0.3">
      <c r="A45" s="12" t="s">
        <v>34</v>
      </c>
      <c r="B45" s="13" t="s">
        <v>10</v>
      </c>
      <c r="C45" s="13" t="s">
        <v>40</v>
      </c>
      <c r="D45" s="26">
        <v>42055</v>
      </c>
      <c r="E45" s="33" t="s">
        <v>54</v>
      </c>
      <c r="F45" s="14" t="s">
        <v>52</v>
      </c>
      <c r="G45" s="42" t="s">
        <v>107</v>
      </c>
    </row>
    <row r="46" spans="1:7" ht="30" customHeight="1" thickTop="1" x14ac:dyDescent="0.25"/>
  </sheetData>
  <hyperlinks>
    <hyperlink ref="G2" r:id="rId1" xr:uid="{00000000-0004-0000-0000-000000000000}"/>
    <hyperlink ref="G3" r:id="rId2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  <hyperlink ref="G15" r:id="rId10" xr:uid="{00000000-0004-0000-0000-000009000000}"/>
    <hyperlink ref="G19" r:id="rId11" xr:uid="{00000000-0004-0000-0000-00000A000000}"/>
    <hyperlink ref="G22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  <hyperlink ref="G28" r:id="rId16" xr:uid="{00000000-0004-0000-0000-00000F000000}"/>
    <hyperlink ref="G30" r:id="rId17" xr:uid="{00000000-0004-0000-0000-000010000000}"/>
    <hyperlink ref="G32" r:id="rId18" xr:uid="{00000000-0004-0000-0000-000011000000}"/>
    <hyperlink ref="G29" r:id="rId19" xr:uid="{00000000-0004-0000-0000-000012000000}"/>
    <hyperlink ref="G4" r:id="rId20" xr:uid="{00000000-0004-0000-0000-000013000000}"/>
    <hyperlink ref="G5" r:id="rId21" xr:uid="{00000000-0004-0000-0000-000014000000}"/>
    <hyperlink ref="G17" r:id="rId22" xr:uid="{00000000-0004-0000-0000-000015000000}"/>
    <hyperlink ref="G18" r:id="rId23" xr:uid="{00000000-0004-0000-0000-000016000000}"/>
    <hyperlink ref="G20" r:id="rId24" xr:uid="{00000000-0004-0000-0000-000017000000}"/>
    <hyperlink ref="G24" r:id="rId25" xr:uid="{00000000-0004-0000-0000-000018000000}"/>
    <hyperlink ref="G43" r:id="rId26" xr:uid="{00000000-0004-0000-0000-000019000000}"/>
    <hyperlink ref="G33" r:id="rId27" xr:uid="{00000000-0004-0000-0000-00001A000000}"/>
    <hyperlink ref="G34" r:id="rId28" xr:uid="{00000000-0004-0000-0000-00001B000000}"/>
    <hyperlink ref="G35" r:id="rId29" xr:uid="{00000000-0004-0000-0000-00001C000000}"/>
    <hyperlink ref="G36" r:id="rId30" xr:uid="{00000000-0004-0000-0000-00001D000000}"/>
    <hyperlink ref="G37" r:id="rId31" xr:uid="{00000000-0004-0000-0000-00001E000000}"/>
    <hyperlink ref="G39" r:id="rId32" xr:uid="{00000000-0004-0000-0000-00001F000000}"/>
    <hyperlink ref="G42" r:id="rId33" xr:uid="{00000000-0004-0000-0000-000020000000}"/>
    <hyperlink ref="G40" r:id="rId34" xr:uid="{00000000-0004-0000-0000-000021000000}"/>
    <hyperlink ref="G44" r:id="rId35" xr:uid="{00000000-0004-0000-0000-000022000000}"/>
    <hyperlink ref="G45" r:id="rId36" xr:uid="{00000000-0004-0000-0000-000023000000}"/>
  </hyperlinks>
  <pageMargins left="0.511811024" right="0.511811024" top="0.78740157499999996" bottom="0.78740157499999996" header="0.31496062000000002" footer="0.31496062000000002"/>
  <pageSetup paperSize="9" orientation="portrait" verticalDpi="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67"/>
  <sheetViews>
    <sheetView topLeftCell="U19" zoomScale="60" zoomScaleNormal="60" workbookViewId="0">
      <selection activeCell="AB27" sqref="AB27"/>
    </sheetView>
  </sheetViews>
  <sheetFormatPr defaultRowHeight="30" customHeight="1" x14ac:dyDescent="0.25"/>
  <cols>
    <col min="1" max="1" width="12.7109375" style="15" customWidth="1"/>
    <col min="2" max="2" width="1.7109375" style="5" customWidth="1"/>
    <col min="3" max="3" width="14" style="5" bestFit="1" customWidth="1"/>
    <col min="4" max="4" width="1.7109375" style="5" customWidth="1"/>
    <col min="5" max="5" width="9.140625" style="5"/>
    <col min="6" max="6" width="1.7109375" style="5" customWidth="1"/>
    <col min="7" max="7" width="15.7109375" customWidth="1"/>
    <col min="10" max="10" width="35.42578125" style="15" customWidth="1"/>
    <col min="11" max="11" width="20.7109375" style="15" customWidth="1"/>
    <col min="12" max="12" width="14.42578125" style="44" bestFit="1" customWidth="1"/>
    <col min="13" max="13" width="15.7109375" style="15" customWidth="1"/>
    <col min="14" max="14" width="11.7109375" style="15" customWidth="1"/>
    <col min="15" max="15" width="1.7109375" style="15" customWidth="1"/>
    <col min="17" max="17" width="7.85546875" style="5" bestFit="1" customWidth="1"/>
    <col min="18" max="18" width="10.7109375" style="5" customWidth="1"/>
    <col min="19" max="19" width="9.140625" style="5"/>
    <col min="20" max="20" width="3.7109375" style="5" customWidth="1"/>
    <col min="21" max="21" width="10.7109375" style="5" customWidth="1"/>
    <col min="22" max="22" width="1.7109375" style="5" customWidth="1"/>
    <col min="23" max="24" width="5.7109375" style="15" customWidth="1"/>
    <col min="25" max="25" width="15.7109375" style="5" customWidth="1"/>
    <col min="26" max="26" width="30.7109375" style="59" customWidth="1"/>
    <col min="27" max="27" width="20.7109375" style="5" customWidth="1"/>
    <col min="28" max="28" width="30.7109375" style="44" customWidth="1"/>
    <col min="29" max="30" width="9.140625" style="5"/>
    <col min="31" max="36" width="6.7109375" style="5" customWidth="1"/>
    <col min="37" max="38" width="9.140625" style="5"/>
    <col min="39" max="39" width="30.7109375" style="5" customWidth="1"/>
    <col min="40" max="40" width="1.7109375" style="5" customWidth="1"/>
    <col min="41" max="16384" width="9.140625" style="5"/>
  </cols>
  <sheetData>
    <row r="1" spans="1:39" ht="30" customHeight="1" thickBot="1" x14ac:dyDescent="0.3">
      <c r="A1" s="110" t="s">
        <v>210</v>
      </c>
      <c r="B1" s="110"/>
      <c r="C1" s="110"/>
      <c r="D1" s="110"/>
      <c r="E1" s="110"/>
      <c r="G1" s="43"/>
      <c r="H1" s="43"/>
      <c r="I1" s="43" t="s">
        <v>108</v>
      </c>
      <c r="J1" s="43"/>
      <c r="K1" s="43"/>
      <c r="L1" s="43"/>
      <c r="M1" s="43"/>
      <c r="N1" s="43"/>
      <c r="O1" s="5"/>
      <c r="P1" s="109" t="s">
        <v>223</v>
      </c>
      <c r="Q1" s="109"/>
      <c r="R1" s="109"/>
      <c r="S1" s="109"/>
      <c r="T1" s="58"/>
      <c r="U1" s="58"/>
      <c r="W1" s="109" t="s">
        <v>238</v>
      </c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</row>
    <row r="2" spans="1:39" ht="30" customHeight="1" thickBot="1" x14ac:dyDescent="0.3">
      <c r="A2" s="52" t="s">
        <v>209</v>
      </c>
      <c r="C2" s="52" t="s">
        <v>2</v>
      </c>
      <c r="E2" s="52" t="s">
        <v>139</v>
      </c>
      <c r="G2" s="48" t="s">
        <v>235</v>
      </c>
      <c r="H2" s="48" t="s">
        <v>236</v>
      </c>
      <c r="I2" s="48" t="s">
        <v>109</v>
      </c>
      <c r="J2" s="47" t="s">
        <v>110</v>
      </c>
      <c r="K2" s="48" t="s">
        <v>2</v>
      </c>
      <c r="L2" s="48" t="s">
        <v>120</v>
      </c>
      <c r="M2" s="48" t="s">
        <v>119</v>
      </c>
      <c r="N2" s="48" t="s">
        <v>139</v>
      </c>
      <c r="O2" s="5"/>
      <c r="P2" s="52" t="s">
        <v>211</v>
      </c>
      <c r="Q2" s="52" t="s">
        <v>214</v>
      </c>
      <c r="R2" s="52" t="s">
        <v>120</v>
      </c>
      <c r="S2" s="52" t="s">
        <v>109</v>
      </c>
      <c r="T2" s="62" t="s">
        <v>241</v>
      </c>
      <c r="U2" s="52"/>
      <c r="W2" s="76" t="s">
        <v>213</v>
      </c>
      <c r="X2" s="51"/>
      <c r="Y2" s="52" t="str">
        <f>VLOOKUP(W2,Turma,2,0)</f>
        <v>Manhã</v>
      </c>
      <c r="Z2" s="60">
        <f>VLOOKUP(W2,Turma,4,0)</f>
        <v>2019</v>
      </c>
      <c r="AA2" s="52" t="s">
        <v>2</v>
      </c>
      <c r="AB2" s="52" t="s">
        <v>0</v>
      </c>
      <c r="AC2" s="52" t="s">
        <v>454</v>
      </c>
      <c r="AD2" s="52" t="s">
        <v>119</v>
      </c>
      <c r="AE2" s="52" t="s">
        <v>224</v>
      </c>
      <c r="AF2" s="52" t="s">
        <v>225</v>
      </c>
      <c r="AG2" s="52" t="s">
        <v>226</v>
      </c>
      <c r="AH2" s="52" t="s">
        <v>227</v>
      </c>
      <c r="AI2" s="52" t="s">
        <v>228</v>
      </c>
      <c r="AJ2" s="52" t="s">
        <v>242</v>
      </c>
      <c r="AK2" s="62" t="s">
        <v>241</v>
      </c>
      <c r="AL2" s="52"/>
      <c r="AM2" s="62" t="s">
        <v>243</v>
      </c>
    </row>
    <row r="3" spans="1:39" ht="30" customHeight="1" x14ac:dyDescent="0.25">
      <c r="A3" s="53">
        <v>2019</v>
      </c>
      <c r="C3" s="53" t="s">
        <v>112</v>
      </c>
      <c r="E3" s="53" t="s">
        <v>207</v>
      </c>
      <c r="G3" s="50" t="str">
        <f>CONCATENATE("EGP",Tabela13[[#This Row],[Período]],Tabela13[[#This Row],[Dif.]],Tabela13[[#This Row],[Grade]])</f>
        <v>EGP1A2019</v>
      </c>
      <c r="H3" s="50" t="s">
        <v>229</v>
      </c>
      <c r="I3" s="50">
        <v>2019</v>
      </c>
      <c r="J3" s="49" t="s">
        <v>111</v>
      </c>
      <c r="K3" s="50" t="s">
        <v>112</v>
      </c>
      <c r="L3" s="50">
        <v>1</v>
      </c>
      <c r="M3" s="50">
        <v>80</v>
      </c>
      <c r="N3" s="50" t="s">
        <v>207</v>
      </c>
      <c r="O3" s="5"/>
      <c r="P3" s="71" t="s">
        <v>213</v>
      </c>
      <c r="Q3" s="71" t="s">
        <v>215</v>
      </c>
      <c r="R3" s="71">
        <v>2</v>
      </c>
      <c r="S3" s="71">
        <v>2019</v>
      </c>
      <c r="T3" s="56">
        <f>COUNTIF(W:W,P3)</f>
        <v>1</v>
      </c>
      <c r="U3" s="56" t="str">
        <f>IF(T3=1,"OK","ERRO")</f>
        <v>OK</v>
      </c>
      <c r="V3" s="5" t="str">
        <f>IF($S$3=Tabela13[[#This Row],[Grade]],IF($R$3=Tabela13[[#This Row],[Período]],Tabela13[[#This Row],[Disciplina]],""),"")</f>
        <v/>
      </c>
      <c r="W3" s="56">
        <f>VLOOKUP(W2,Turma,3,0)</f>
        <v>2</v>
      </c>
      <c r="X3" s="56" t="s">
        <v>229</v>
      </c>
      <c r="Y3" s="56" t="str">
        <f>CONCATENATE("EGP",W3,X3,$Z2)</f>
        <v>EGP2A2019</v>
      </c>
      <c r="Z3" s="67" t="str">
        <f t="shared" ref="Z3:Z8" si="0">VLOOKUP(Y3,Disciplinas,4,0)</f>
        <v>Introdução à Economia</v>
      </c>
      <c r="AA3" s="56" t="str">
        <f t="shared" ref="AA3:AA8" si="1">VLOOKUP(Y3,Disciplinas,5,0)</f>
        <v>Presencial</v>
      </c>
      <c r="AB3" s="83" t="s">
        <v>47</v>
      </c>
      <c r="AC3" s="56">
        <v>15</v>
      </c>
      <c r="AD3" s="56">
        <f t="shared" ref="AD3:AD8" si="2">VLOOKUP(Y3,Disciplinas,7,0)</f>
        <v>80</v>
      </c>
      <c r="AE3" s="71"/>
      <c r="AF3" s="71"/>
      <c r="AG3" s="71">
        <v>4</v>
      </c>
      <c r="AH3" s="71"/>
      <c r="AI3" s="71"/>
      <c r="AJ3" s="71"/>
      <c r="AK3" s="56">
        <f>SUM(AE3:AJ3)*20</f>
        <v>80</v>
      </c>
      <c r="AL3" s="56" t="str">
        <f>IF(AK3=AD3,"OK","ERRO")</f>
        <v>OK</v>
      </c>
      <c r="AM3" s="78"/>
    </row>
    <row r="4" spans="1:39" ht="30" customHeight="1" thickBot="1" x14ac:dyDescent="0.3">
      <c r="A4" s="15">
        <v>2017</v>
      </c>
      <c r="C4" s="55" t="s">
        <v>117</v>
      </c>
      <c r="E4" s="55" t="s">
        <v>208</v>
      </c>
      <c r="G4" s="50" t="str">
        <f>CONCATENATE("EGP",Tabela13[[#This Row],[Período]],Tabela13[[#This Row],[Dif.]],Tabela13[[#This Row],[Grade]])</f>
        <v>EGP1B2019</v>
      </c>
      <c r="H4" s="50" t="s">
        <v>232</v>
      </c>
      <c r="I4" s="50">
        <v>2019</v>
      </c>
      <c r="J4" s="49" t="s">
        <v>113</v>
      </c>
      <c r="K4" s="50" t="s">
        <v>112</v>
      </c>
      <c r="L4" s="50">
        <v>1</v>
      </c>
      <c r="M4" s="50">
        <v>80</v>
      </c>
      <c r="N4" s="50" t="s">
        <v>208</v>
      </c>
      <c r="O4" s="5"/>
      <c r="P4" s="72" t="s">
        <v>212</v>
      </c>
      <c r="Q4" s="72" t="s">
        <v>222</v>
      </c>
      <c r="R4" s="72">
        <v>2</v>
      </c>
      <c r="S4" s="72">
        <v>2019</v>
      </c>
      <c r="T4" s="46">
        <f t="shared" ref="T4:T33" si="3">COUNTIF(W:W,P4)</f>
        <v>1</v>
      </c>
      <c r="U4" s="46" t="str">
        <f t="shared" ref="U4:U9" si="4">IF(T4=1,"OK","ERRO")</f>
        <v>OK</v>
      </c>
      <c r="V4" s="5" t="str">
        <f>IF($S$3=Tabela13[[#This Row],[Grade]],IF($R$3=Tabela13[[#This Row],[Período]],Tabela13[[#This Row],[Disciplina]],""),"")</f>
        <v/>
      </c>
      <c r="W4" s="46">
        <f>W3</f>
        <v>2</v>
      </c>
      <c r="X4" s="46" t="s">
        <v>232</v>
      </c>
      <c r="Y4" s="46" t="str">
        <f>CONCATENATE("EGP",W4,X4,$Z2)</f>
        <v>EGP2B2019</v>
      </c>
      <c r="Z4" s="68" t="str">
        <f t="shared" si="0"/>
        <v>Geometria Analítica</v>
      </c>
      <c r="AA4" s="46" t="str">
        <f t="shared" si="1"/>
        <v>Presencial</v>
      </c>
      <c r="AB4" s="84" t="s">
        <v>20</v>
      </c>
      <c r="AC4" s="46">
        <v>15</v>
      </c>
      <c r="AD4" s="46">
        <f t="shared" si="2"/>
        <v>80</v>
      </c>
      <c r="AE4" s="72"/>
      <c r="AF4" s="72"/>
      <c r="AG4" s="72"/>
      <c r="AH4" s="72">
        <v>4</v>
      </c>
      <c r="AI4" s="72"/>
      <c r="AJ4" s="72"/>
      <c r="AK4" s="46">
        <f t="shared" ref="AK4:AK8" si="5">SUM(AE4:AJ4)*20</f>
        <v>80</v>
      </c>
      <c r="AL4" s="46" t="str">
        <f t="shared" ref="AL4:AL8" si="6">IF(AK4=AD4,"OK","ERRO")</f>
        <v>OK</v>
      </c>
      <c r="AM4" s="79"/>
    </row>
    <row r="5" spans="1:39" ht="30" customHeight="1" thickBot="1" x14ac:dyDescent="0.3">
      <c r="A5" s="54">
        <v>2013</v>
      </c>
      <c r="G5" s="50" t="str">
        <f>CONCATENATE("EGP",Tabela13[[#This Row],[Período]],Tabela13[[#This Row],[Dif.]],Tabela13[[#This Row],[Grade]])</f>
        <v>EGP1C2019</v>
      </c>
      <c r="H5" s="50" t="s">
        <v>230</v>
      </c>
      <c r="I5" s="50">
        <v>2019</v>
      </c>
      <c r="J5" s="49" t="s">
        <v>114</v>
      </c>
      <c r="K5" s="50" t="s">
        <v>112</v>
      </c>
      <c r="L5" s="50">
        <v>1</v>
      </c>
      <c r="M5" s="50">
        <v>80</v>
      </c>
      <c r="N5" s="50" t="s">
        <v>208</v>
      </c>
      <c r="O5" s="5"/>
      <c r="P5" s="73" t="s">
        <v>216</v>
      </c>
      <c r="Q5" s="73" t="s">
        <v>222</v>
      </c>
      <c r="R5" s="73">
        <v>3</v>
      </c>
      <c r="S5" s="73">
        <v>2017</v>
      </c>
      <c r="T5" s="57">
        <f t="shared" si="3"/>
        <v>1</v>
      </c>
      <c r="U5" s="57" t="str">
        <f t="shared" si="4"/>
        <v>OK</v>
      </c>
      <c r="V5" s="5" t="str">
        <f>IF($S$3=Tabela13[[#This Row],[Grade]],IF($R$3=Tabela13[[#This Row],[Período]],Tabela13[[#This Row],[Disciplina]],""),"")</f>
        <v/>
      </c>
      <c r="W5" s="57">
        <f t="shared" ref="W5:W8" si="7">W4</f>
        <v>2</v>
      </c>
      <c r="X5" s="57" t="s">
        <v>230</v>
      </c>
      <c r="Y5" s="57" t="str">
        <f>CONCATENATE("EGP",W5,X5,$Z2)</f>
        <v>EGP2C2019</v>
      </c>
      <c r="Z5" s="69" t="str">
        <f t="shared" si="0"/>
        <v>Gestão da Produção</v>
      </c>
      <c r="AA5" s="57" t="str">
        <f t="shared" si="1"/>
        <v>Presencial</v>
      </c>
      <c r="AB5" s="85" t="s">
        <v>23</v>
      </c>
      <c r="AC5" s="57">
        <v>15</v>
      </c>
      <c r="AD5" s="57">
        <f t="shared" si="2"/>
        <v>80</v>
      </c>
      <c r="AE5" s="73"/>
      <c r="AF5" s="73">
        <v>4</v>
      </c>
      <c r="AG5" s="73"/>
      <c r="AH5" s="73"/>
      <c r="AI5" s="73"/>
      <c r="AJ5" s="73"/>
      <c r="AK5" s="57">
        <f t="shared" si="5"/>
        <v>80</v>
      </c>
      <c r="AL5" s="57" t="str">
        <f t="shared" si="6"/>
        <v>OK</v>
      </c>
      <c r="AM5" s="80"/>
    </row>
    <row r="6" spans="1:39" ht="30" customHeight="1" thickBot="1" x14ac:dyDescent="0.3">
      <c r="G6" s="50" t="str">
        <f>CONCATENATE("EGP",Tabela13[[#This Row],[Período]],Tabela13[[#This Row],[Dif.]],Tabela13[[#This Row],[Grade]])</f>
        <v>EGP1D2019</v>
      </c>
      <c r="H6" s="50" t="s">
        <v>233</v>
      </c>
      <c r="I6" s="50">
        <v>2019</v>
      </c>
      <c r="J6" s="49" t="s">
        <v>115</v>
      </c>
      <c r="K6" s="50" t="s">
        <v>112</v>
      </c>
      <c r="L6" s="50">
        <v>1</v>
      </c>
      <c r="M6" s="50">
        <v>80</v>
      </c>
      <c r="N6" s="50" t="s">
        <v>208</v>
      </c>
      <c r="O6" s="5"/>
      <c r="P6" s="72" t="s">
        <v>217</v>
      </c>
      <c r="Q6" s="72" t="s">
        <v>222</v>
      </c>
      <c r="R6" s="72">
        <v>4</v>
      </c>
      <c r="S6" s="72">
        <v>2017</v>
      </c>
      <c r="T6" s="46">
        <f t="shared" si="3"/>
        <v>1</v>
      </c>
      <c r="U6" s="46" t="str">
        <f t="shared" si="4"/>
        <v>OK</v>
      </c>
      <c r="V6" s="5" t="str">
        <f>IF($S$3=Tabela13[[#This Row],[Grade]],IF($R$3=Tabela13[[#This Row],[Período]],Tabela13[[#This Row],[Disciplina]],""),"")</f>
        <v/>
      </c>
      <c r="W6" s="46">
        <f t="shared" si="7"/>
        <v>2</v>
      </c>
      <c r="X6" s="46" t="s">
        <v>233</v>
      </c>
      <c r="Y6" s="46" t="str">
        <f>CONCATENATE("EGP",W6,X6,$Z2)</f>
        <v>EGP2D2019</v>
      </c>
      <c r="Z6" s="68" t="str">
        <f t="shared" si="0"/>
        <v>Orçamentos e Custos Empresariais</v>
      </c>
      <c r="AA6" s="46" t="str">
        <f t="shared" si="1"/>
        <v>Presencial</v>
      </c>
      <c r="AB6" s="84" t="s">
        <v>12</v>
      </c>
      <c r="AC6" s="46">
        <v>15</v>
      </c>
      <c r="AD6" s="46">
        <f t="shared" si="2"/>
        <v>80</v>
      </c>
      <c r="AE6" s="72"/>
      <c r="AF6" s="72"/>
      <c r="AG6" s="72"/>
      <c r="AH6" s="72"/>
      <c r="AI6" s="72">
        <v>4</v>
      </c>
      <c r="AJ6" s="72"/>
      <c r="AK6" s="46">
        <f t="shared" si="5"/>
        <v>80</v>
      </c>
      <c r="AL6" s="46" t="str">
        <f t="shared" si="6"/>
        <v>OK</v>
      </c>
      <c r="AM6" s="79"/>
    </row>
    <row r="7" spans="1:39" ht="30" customHeight="1" thickBot="1" x14ac:dyDescent="0.3">
      <c r="A7" s="52" t="s">
        <v>214</v>
      </c>
      <c r="G7" s="50" t="str">
        <f>CONCATENATE("EGP",Tabela13[[#This Row],[Período]],Tabela13[[#This Row],[Dif.]],Tabela13[[#This Row],[Grade]])</f>
        <v>EGP1E2019</v>
      </c>
      <c r="H7" s="50" t="s">
        <v>231</v>
      </c>
      <c r="I7" s="50">
        <v>2019</v>
      </c>
      <c r="J7" s="49" t="s">
        <v>116</v>
      </c>
      <c r="K7" s="50" t="s">
        <v>117</v>
      </c>
      <c r="L7" s="50">
        <v>1</v>
      </c>
      <c r="M7" s="50">
        <v>40</v>
      </c>
      <c r="N7" s="50" t="s">
        <v>208</v>
      </c>
      <c r="O7" s="5"/>
      <c r="P7" s="73" t="s">
        <v>218</v>
      </c>
      <c r="Q7" s="73" t="s">
        <v>222</v>
      </c>
      <c r="R7" s="73">
        <v>6</v>
      </c>
      <c r="S7" s="73">
        <v>2017</v>
      </c>
      <c r="T7" s="57">
        <f t="shared" si="3"/>
        <v>1</v>
      </c>
      <c r="U7" s="57" t="str">
        <f t="shared" si="4"/>
        <v>OK</v>
      </c>
      <c r="V7" s="5" t="str">
        <f>IF($S$3=Tabela13[[#This Row],[Grade]],IF($R$3=Tabela13[[#This Row],[Período]],Tabela13[[#This Row],[Disciplina]],""),"")</f>
        <v/>
      </c>
      <c r="W7" s="103">
        <f t="shared" si="7"/>
        <v>2</v>
      </c>
      <c r="X7" s="103" t="s">
        <v>231</v>
      </c>
      <c r="Y7" s="103" t="str">
        <f>CONCATENATE("EGP",W7,X7,$Z2)</f>
        <v>EGP2E2019</v>
      </c>
      <c r="Z7" s="104" t="str">
        <f t="shared" si="0"/>
        <v>Raciocínio Lógico</v>
      </c>
      <c r="AA7" s="103" t="str">
        <f t="shared" si="1"/>
        <v>AVA</v>
      </c>
      <c r="AB7" s="85" t="s">
        <v>239</v>
      </c>
      <c r="AC7" s="103" t="s">
        <v>447</v>
      </c>
      <c r="AD7" s="103">
        <f t="shared" si="2"/>
        <v>40</v>
      </c>
      <c r="AE7" s="103">
        <v>2</v>
      </c>
      <c r="AF7" s="103"/>
      <c r="AG7" s="103"/>
      <c r="AH7" s="103"/>
      <c r="AI7" s="103"/>
      <c r="AJ7" s="103"/>
      <c r="AK7" s="103">
        <f t="shared" si="5"/>
        <v>40</v>
      </c>
      <c r="AL7" s="103" t="str">
        <f t="shared" si="6"/>
        <v>OK</v>
      </c>
      <c r="AM7" s="105"/>
    </row>
    <row r="8" spans="1:39" ht="30" customHeight="1" thickBot="1" x14ac:dyDescent="0.3">
      <c r="A8" s="53" t="s">
        <v>215</v>
      </c>
      <c r="G8" s="50" t="str">
        <f>CONCATENATE("EGP",Tabela13[[#This Row],[Período]],Tabela13[[#This Row],[Dif.]],Tabela13[[#This Row],[Grade]])</f>
        <v>EGP1F2019</v>
      </c>
      <c r="H8" s="50" t="s">
        <v>234</v>
      </c>
      <c r="I8" s="50">
        <v>2019</v>
      </c>
      <c r="J8" s="49" t="s">
        <v>118</v>
      </c>
      <c r="K8" s="50" t="s">
        <v>117</v>
      </c>
      <c r="L8" s="50">
        <v>1</v>
      </c>
      <c r="M8" s="50">
        <v>40</v>
      </c>
      <c r="N8" s="50" t="s">
        <v>208</v>
      </c>
      <c r="O8" s="5"/>
      <c r="P8" s="72" t="s">
        <v>219</v>
      </c>
      <c r="Q8" s="72" t="s">
        <v>222</v>
      </c>
      <c r="R8" s="72">
        <v>7</v>
      </c>
      <c r="S8" s="72">
        <v>2013</v>
      </c>
      <c r="T8" s="46">
        <f t="shared" si="3"/>
        <v>1</v>
      </c>
      <c r="U8" s="46" t="str">
        <f t="shared" si="4"/>
        <v>OK</v>
      </c>
      <c r="V8" s="5" t="str">
        <f>IF($S$3=Tabela13[[#This Row],[Grade]],IF($R$3=Tabela13[[#This Row],[Período]],Tabela13[[#This Row],[Disciplina]],""),"")</f>
        <v/>
      </c>
      <c r="W8" s="55">
        <f t="shared" si="7"/>
        <v>2</v>
      </c>
      <c r="X8" s="55" t="s">
        <v>234</v>
      </c>
      <c r="Y8" s="55" t="str">
        <f>CONCATENATE("EGP",W8,X8,$Z2)</f>
        <v>EGP2F2019</v>
      </c>
      <c r="Z8" s="70" t="str">
        <f t="shared" si="0"/>
        <v>Metodologia Científica</v>
      </c>
      <c r="AA8" s="55" t="str">
        <f t="shared" si="1"/>
        <v>AVA</v>
      </c>
      <c r="AB8" s="82" t="s">
        <v>245</v>
      </c>
      <c r="AC8" s="55" t="s">
        <v>447</v>
      </c>
      <c r="AD8" s="55">
        <f t="shared" si="2"/>
        <v>40</v>
      </c>
      <c r="AE8" s="55">
        <v>2</v>
      </c>
      <c r="AF8" s="55"/>
      <c r="AG8" s="55"/>
      <c r="AH8" s="55"/>
      <c r="AI8" s="55"/>
      <c r="AJ8" s="55"/>
      <c r="AK8" s="55">
        <f t="shared" si="5"/>
        <v>40</v>
      </c>
      <c r="AL8" s="55" t="str">
        <f t="shared" si="6"/>
        <v>OK</v>
      </c>
      <c r="AM8" s="81"/>
    </row>
    <row r="9" spans="1:39" ht="30" customHeight="1" thickBot="1" x14ac:dyDescent="0.3">
      <c r="A9" s="55" t="s">
        <v>222</v>
      </c>
      <c r="G9" s="50" t="str">
        <f>CONCATENATE("EGP",Tabela13[[#This Row],[Período]],Tabela13[[#This Row],[Dif.]],Tabela13[[#This Row],[Grade]])</f>
        <v>EGP2A2019</v>
      </c>
      <c r="H9" s="50" t="s">
        <v>229</v>
      </c>
      <c r="I9" s="50">
        <v>2019</v>
      </c>
      <c r="J9" s="49" t="s">
        <v>121</v>
      </c>
      <c r="K9" s="50" t="s">
        <v>112</v>
      </c>
      <c r="L9" s="50">
        <v>2</v>
      </c>
      <c r="M9" s="50">
        <v>80</v>
      </c>
      <c r="N9" s="50" t="s">
        <v>208</v>
      </c>
      <c r="O9" s="5"/>
      <c r="P9" s="73" t="s">
        <v>220</v>
      </c>
      <c r="Q9" s="73" t="s">
        <v>222</v>
      </c>
      <c r="R9" s="73">
        <v>8</v>
      </c>
      <c r="S9" s="73">
        <v>2013</v>
      </c>
      <c r="T9" s="57">
        <f t="shared" si="3"/>
        <v>1</v>
      </c>
      <c r="U9" s="57" t="str">
        <f t="shared" si="4"/>
        <v>OK</v>
      </c>
      <c r="Y9" s="15"/>
      <c r="AA9" s="45"/>
      <c r="AB9" s="59"/>
      <c r="AK9" s="15">
        <f>SUM(AK3:AK8)</f>
        <v>400</v>
      </c>
    </row>
    <row r="10" spans="1:39" ht="30" customHeight="1" thickBot="1" x14ac:dyDescent="0.3">
      <c r="G10" s="50" t="str">
        <f>CONCATENATE("EGP",Tabela13[[#This Row],[Período]],Tabela13[[#This Row],[Dif.]],Tabela13[[#This Row],[Grade]])</f>
        <v>EGP2B2019</v>
      </c>
      <c r="H10" s="50" t="s">
        <v>232</v>
      </c>
      <c r="I10" s="50">
        <v>2019</v>
      </c>
      <c r="J10" s="49" t="s">
        <v>122</v>
      </c>
      <c r="K10" s="50" t="s">
        <v>112</v>
      </c>
      <c r="L10" s="50">
        <v>2</v>
      </c>
      <c r="M10" s="50">
        <v>80</v>
      </c>
      <c r="N10" s="50" t="s">
        <v>208</v>
      </c>
      <c r="O10" s="5"/>
      <c r="P10" s="72" t="s">
        <v>221</v>
      </c>
      <c r="Q10" s="72" t="s">
        <v>222</v>
      </c>
      <c r="R10" s="72">
        <v>10</v>
      </c>
      <c r="S10" s="72">
        <v>2013</v>
      </c>
      <c r="T10" s="46">
        <f t="shared" si="3"/>
        <v>1</v>
      </c>
      <c r="U10" s="46" t="str">
        <f>IF(T10=1,"OK","ERRO")</f>
        <v>OK</v>
      </c>
      <c r="W10" s="76" t="s">
        <v>212</v>
      </c>
      <c r="X10" s="62"/>
      <c r="Y10" s="52" t="str">
        <f>VLOOKUP(W10,Turma,2,0)</f>
        <v>Noite</v>
      </c>
      <c r="Z10" s="60">
        <f>VLOOKUP(W10,Turma,4,0)</f>
        <v>2019</v>
      </c>
      <c r="AA10" s="52" t="s">
        <v>2</v>
      </c>
      <c r="AB10" s="52" t="s">
        <v>0</v>
      </c>
      <c r="AC10" s="52" t="s">
        <v>454</v>
      </c>
      <c r="AD10" s="52" t="s">
        <v>119</v>
      </c>
      <c r="AE10" s="52" t="s">
        <v>224</v>
      </c>
      <c r="AF10" s="52" t="s">
        <v>225</v>
      </c>
      <c r="AG10" s="52" t="s">
        <v>226</v>
      </c>
      <c r="AH10" s="52" t="s">
        <v>227</v>
      </c>
      <c r="AI10" s="52" t="s">
        <v>228</v>
      </c>
      <c r="AJ10" s="52" t="s">
        <v>242</v>
      </c>
      <c r="AK10" s="62" t="s">
        <v>241</v>
      </c>
      <c r="AL10" s="52"/>
      <c r="AM10" s="62" t="s">
        <v>243</v>
      </c>
    </row>
    <row r="11" spans="1:39" ht="30" customHeight="1" x14ac:dyDescent="0.25">
      <c r="G11" s="50" t="str">
        <f>CONCATENATE("EGP",Tabela13[[#This Row],[Período]],Tabela13[[#This Row],[Dif.]],Tabela13[[#This Row],[Grade]])</f>
        <v>EGP2C2019</v>
      </c>
      <c r="H11" s="50" t="s">
        <v>230</v>
      </c>
      <c r="I11" s="50">
        <v>2019</v>
      </c>
      <c r="J11" s="49" t="s">
        <v>123</v>
      </c>
      <c r="K11" s="50" t="s">
        <v>112</v>
      </c>
      <c r="L11" s="50">
        <v>2</v>
      </c>
      <c r="M11" s="50">
        <v>80</v>
      </c>
      <c r="N11" s="50" t="s">
        <v>207</v>
      </c>
      <c r="O11" s="5"/>
      <c r="P11" s="73" t="s">
        <v>250</v>
      </c>
      <c r="Q11" s="73" t="s">
        <v>222</v>
      </c>
      <c r="R11" s="73">
        <v>3</v>
      </c>
      <c r="S11" s="73">
        <v>2013</v>
      </c>
      <c r="T11" s="57">
        <f t="shared" si="3"/>
        <v>1</v>
      </c>
      <c r="U11" s="57" t="str">
        <f>IF(T11=1,"OK","ERRO")</f>
        <v>OK</v>
      </c>
      <c r="W11" s="56">
        <f>VLOOKUP(W10,Turma,3,0)</f>
        <v>2</v>
      </c>
      <c r="X11" s="56" t="s">
        <v>229</v>
      </c>
      <c r="Y11" s="56" t="str">
        <f>CONCATENATE("EGP",W11,X11,$Z10)</f>
        <v>EGP2A2019</v>
      </c>
      <c r="Z11" s="67" t="str">
        <f t="shared" ref="Z11:Z16" si="8">VLOOKUP(Y11,Disciplinas,4,0)</f>
        <v>Introdução à Economia</v>
      </c>
      <c r="AA11" s="56" t="str">
        <f t="shared" ref="AA11:AA16" si="9">VLOOKUP(Y11,Disciplinas,5,0)</f>
        <v>Presencial</v>
      </c>
      <c r="AB11" s="83" t="s">
        <v>47</v>
      </c>
      <c r="AC11" s="56">
        <v>27</v>
      </c>
      <c r="AD11" s="56">
        <f t="shared" ref="AD11:AD16" si="10">VLOOKUP(Y11,Disciplinas,7,0)</f>
        <v>80</v>
      </c>
      <c r="AE11" s="71">
        <v>4</v>
      </c>
      <c r="AF11" s="71"/>
      <c r="AG11" s="71"/>
      <c r="AH11" s="71"/>
      <c r="AI11" s="71"/>
      <c r="AJ11" s="71"/>
      <c r="AK11" s="56">
        <f>SUM(AE11:AJ11)*20</f>
        <v>80</v>
      </c>
      <c r="AL11" s="56" t="str">
        <f>IF(AK11=AD11,"OK","ERRO")</f>
        <v>OK</v>
      </c>
      <c r="AM11" s="78"/>
    </row>
    <row r="12" spans="1:39" ht="30" customHeight="1" x14ac:dyDescent="0.25">
      <c r="G12" s="50" t="str">
        <f>CONCATENATE("EGP",Tabela13[[#This Row],[Período]],Tabela13[[#This Row],[Dif.]],Tabela13[[#This Row],[Grade]])</f>
        <v>EGP2D2019</v>
      </c>
      <c r="H12" s="50" t="s">
        <v>233</v>
      </c>
      <c r="I12" s="50">
        <v>2019</v>
      </c>
      <c r="J12" s="49" t="s">
        <v>124</v>
      </c>
      <c r="K12" s="50" t="s">
        <v>112</v>
      </c>
      <c r="L12" s="50">
        <v>2</v>
      </c>
      <c r="M12" s="50">
        <v>80</v>
      </c>
      <c r="N12" s="50" t="s">
        <v>208</v>
      </c>
      <c r="O12" s="5"/>
      <c r="P12" s="72"/>
      <c r="Q12" s="72"/>
      <c r="R12" s="72"/>
      <c r="S12" s="72"/>
      <c r="T12" s="46">
        <f t="shared" si="3"/>
        <v>0</v>
      </c>
      <c r="U12" s="46" t="str">
        <f>IF(T12=1,"OK","ERRO")</f>
        <v>ERRO</v>
      </c>
      <c r="W12" s="46">
        <f>W11</f>
        <v>2</v>
      </c>
      <c r="X12" s="46" t="s">
        <v>232</v>
      </c>
      <c r="Y12" s="46" t="str">
        <f>CONCATENATE("EGP",W12,X12,$Z10)</f>
        <v>EGP2B2019</v>
      </c>
      <c r="Z12" s="68" t="str">
        <f t="shared" si="8"/>
        <v>Geometria Analítica</v>
      </c>
      <c r="AA12" s="46" t="str">
        <f t="shared" si="9"/>
        <v>Presencial</v>
      </c>
      <c r="AB12" s="84" t="s">
        <v>20</v>
      </c>
      <c r="AC12" s="46">
        <v>27</v>
      </c>
      <c r="AD12" s="46">
        <f t="shared" si="10"/>
        <v>80</v>
      </c>
      <c r="AE12" s="72"/>
      <c r="AF12" s="72"/>
      <c r="AG12" s="72"/>
      <c r="AH12" s="72"/>
      <c r="AI12" s="72">
        <v>4</v>
      </c>
      <c r="AJ12" s="72"/>
      <c r="AK12" s="46">
        <f t="shared" ref="AK12:AK16" si="11">SUM(AE12:AJ12)*20</f>
        <v>80</v>
      </c>
      <c r="AL12" s="46" t="str">
        <f t="shared" ref="AL12:AL16" si="12">IF(AK12=AD12,"OK","ERRO")</f>
        <v>OK</v>
      </c>
      <c r="AM12" s="79"/>
    </row>
    <row r="13" spans="1:39" ht="30" customHeight="1" x14ac:dyDescent="0.25">
      <c r="G13" s="50" t="str">
        <f>CONCATENATE("EGP",Tabela13[[#This Row],[Período]],Tabela13[[#This Row],[Dif.]],Tabela13[[#This Row],[Grade]])</f>
        <v>EGP2E2019</v>
      </c>
      <c r="H13" s="50" t="s">
        <v>231</v>
      </c>
      <c r="I13" s="50">
        <v>2019</v>
      </c>
      <c r="J13" s="49" t="s">
        <v>125</v>
      </c>
      <c r="K13" s="50" t="s">
        <v>117</v>
      </c>
      <c r="L13" s="50">
        <v>2</v>
      </c>
      <c r="M13" s="50">
        <v>40</v>
      </c>
      <c r="N13" s="50" t="s">
        <v>208</v>
      </c>
      <c r="O13" s="5"/>
      <c r="P13" s="73"/>
      <c r="Q13" s="73"/>
      <c r="R13" s="73"/>
      <c r="S13" s="73"/>
      <c r="T13" s="57">
        <f t="shared" si="3"/>
        <v>0</v>
      </c>
      <c r="U13" s="57" t="s">
        <v>244</v>
      </c>
      <c r="W13" s="57">
        <f t="shared" ref="W13:W16" si="13">W12</f>
        <v>2</v>
      </c>
      <c r="X13" s="57" t="s">
        <v>230</v>
      </c>
      <c r="Y13" s="57" t="str">
        <f>CONCATENATE("EGP",W13,X13,$Z10)</f>
        <v>EGP2C2019</v>
      </c>
      <c r="Z13" s="69" t="str">
        <f t="shared" si="8"/>
        <v>Gestão da Produção</v>
      </c>
      <c r="AA13" s="57" t="str">
        <f t="shared" si="9"/>
        <v>Presencial</v>
      </c>
      <c r="AB13" s="85" t="s">
        <v>23</v>
      </c>
      <c r="AC13" s="57">
        <v>55</v>
      </c>
      <c r="AD13" s="57">
        <f t="shared" si="10"/>
        <v>80</v>
      </c>
      <c r="AE13" s="73"/>
      <c r="AF13" s="73"/>
      <c r="AG13" s="73"/>
      <c r="AH13" s="73">
        <v>2</v>
      </c>
      <c r="AI13" s="73"/>
      <c r="AJ13" s="73"/>
      <c r="AK13" s="57">
        <f t="shared" si="11"/>
        <v>40</v>
      </c>
      <c r="AL13" s="57" t="str">
        <f t="shared" si="12"/>
        <v>ERRO</v>
      </c>
      <c r="AM13" s="80" t="s">
        <v>455</v>
      </c>
    </row>
    <row r="14" spans="1:39" ht="30" customHeight="1" x14ac:dyDescent="0.25">
      <c r="G14" s="50" t="str">
        <f>CONCATENATE("EGP",Tabela13[[#This Row],[Período]],Tabela13[[#This Row],[Dif.]],Tabela13[[#This Row],[Grade]])</f>
        <v>EGP2F2019</v>
      </c>
      <c r="H14" s="50" t="s">
        <v>234</v>
      </c>
      <c r="I14" s="50">
        <v>2019</v>
      </c>
      <c r="J14" s="49" t="s">
        <v>126</v>
      </c>
      <c r="K14" s="50" t="s">
        <v>117</v>
      </c>
      <c r="L14" s="50">
        <v>2</v>
      </c>
      <c r="M14" s="50">
        <v>40</v>
      </c>
      <c r="N14" s="50" t="s">
        <v>208</v>
      </c>
      <c r="O14" s="5"/>
      <c r="P14" s="72"/>
      <c r="Q14" s="72"/>
      <c r="R14" s="72"/>
      <c r="S14" s="72"/>
      <c r="T14" s="46">
        <f t="shared" si="3"/>
        <v>0</v>
      </c>
      <c r="U14" s="46" t="s">
        <v>244</v>
      </c>
      <c r="W14" s="46">
        <f t="shared" si="13"/>
        <v>2</v>
      </c>
      <c r="X14" s="46" t="s">
        <v>233</v>
      </c>
      <c r="Y14" s="46" t="str">
        <f>CONCATENATE("EGP",W14,X14,$Z10)</f>
        <v>EGP2D2019</v>
      </c>
      <c r="Z14" s="68" t="str">
        <f t="shared" si="8"/>
        <v>Orçamentos e Custos Empresariais</v>
      </c>
      <c r="AA14" s="46" t="str">
        <f t="shared" si="9"/>
        <v>Presencial</v>
      </c>
      <c r="AB14" s="84" t="s">
        <v>26</v>
      </c>
      <c r="AC14" s="46">
        <v>27</v>
      </c>
      <c r="AD14" s="46">
        <f t="shared" si="10"/>
        <v>80</v>
      </c>
      <c r="AE14" s="72"/>
      <c r="AF14" s="72">
        <v>4</v>
      </c>
      <c r="AG14" s="72"/>
      <c r="AH14" s="72"/>
      <c r="AI14" s="72"/>
      <c r="AJ14" s="72"/>
      <c r="AK14" s="46">
        <f t="shared" si="11"/>
        <v>80</v>
      </c>
      <c r="AL14" s="46" t="str">
        <f t="shared" si="12"/>
        <v>OK</v>
      </c>
      <c r="AM14" s="79"/>
    </row>
    <row r="15" spans="1:39" ht="30" customHeight="1" x14ac:dyDescent="0.25">
      <c r="G15" s="50" t="str">
        <f>CONCATENATE("EGP",Tabela13[[#This Row],[Período]],Tabela13[[#This Row],[Dif.]],Tabela13[[#This Row],[Grade]])</f>
        <v>EGP3A2019</v>
      </c>
      <c r="H15" s="50" t="s">
        <v>229</v>
      </c>
      <c r="I15" s="50">
        <v>2019</v>
      </c>
      <c r="J15" s="49" t="s">
        <v>127</v>
      </c>
      <c r="K15" s="50" t="s">
        <v>112</v>
      </c>
      <c r="L15" s="50">
        <v>3</v>
      </c>
      <c r="M15" s="50">
        <v>80</v>
      </c>
      <c r="N15" s="50" t="s">
        <v>207</v>
      </c>
      <c r="O15" s="5"/>
      <c r="P15" s="73"/>
      <c r="Q15" s="73"/>
      <c r="R15" s="73"/>
      <c r="S15" s="73"/>
      <c r="T15" s="57">
        <f t="shared" si="3"/>
        <v>0</v>
      </c>
      <c r="U15" s="57" t="s">
        <v>244</v>
      </c>
      <c r="V15" s="5" t="str">
        <f>IF($S$3=Tabela13[[#This Row],[Grade]],IF($R$3=Tabela13[[#This Row],[Período]],Tabela13[[#This Row],[Disciplina]],""),"")</f>
        <v/>
      </c>
      <c r="W15" s="103">
        <f t="shared" si="13"/>
        <v>2</v>
      </c>
      <c r="X15" s="103" t="s">
        <v>231</v>
      </c>
      <c r="Y15" s="103" t="str">
        <f>CONCATENATE("EGP",W15,X15,$Z10)</f>
        <v>EGP2E2019</v>
      </c>
      <c r="Z15" s="104" t="str">
        <f t="shared" si="8"/>
        <v>Raciocínio Lógico</v>
      </c>
      <c r="AA15" s="103" t="str">
        <f t="shared" si="9"/>
        <v>AVA</v>
      </c>
      <c r="AB15" s="85" t="s">
        <v>239</v>
      </c>
      <c r="AC15" s="103" t="s">
        <v>447</v>
      </c>
      <c r="AD15" s="103">
        <f t="shared" si="10"/>
        <v>40</v>
      </c>
      <c r="AE15" s="103"/>
      <c r="AF15" s="103"/>
      <c r="AG15" s="103">
        <v>2</v>
      </c>
      <c r="AH15" s="103"/>
      <c r="AI15" s="103"/>
      <c r="AJ15" s="103"/>
      <c r="AK15" s="103">
        <f t="shared" si="11"/>
        <v>40</v>
      </c>
      <c r="AL15" s="103" t="str">
        <f t="shared" si="12"/>
        <v>OK</v>
      </c>
      <c r="AM15" s="105"/>
    </row>
    <row r="16" spans="1:39" ht="30" customHeight="1" thickBot="1" x14ac:dyDescent="0.3">
      <c r="G16" s="50" t="str">
        <f>CONCATENATE("EGP",Tabela13[[#This Row],[Período]],Tabela13[[#This Row],[Dif.]],Tabela13[[#This Row],[Grade]])</f>
        <v>EGP3B2019</v>
      </c>
      <c r="H16" s="50" t="s">
        <v>232</v>
      </c>
      <c r="I16" s="50">
        <v>2019</v>
      </c>
      <c r="J16" s="49" t="s">
        <v>128</v>
      </c>
      <c r="K16" s="50" t="s">
        <v>112</v>
      </c>
      <c r="L16" s="50">
        <v>3</v>
      </c>
      <c r="M16" s="50">
        <v>80</v>
      </c>
      <c r="N16" s="50" t="s">
        <v>208</v>
      </c>
      <c r="O16" s="5"/>
      <c r="P16" s="72"/>
      <c r="Q16" s="72"/>
      <c r="R16" s="72"/>
      <c r="S16" s="72"/>
      <c r="T16" s="46">
        <f t="shared" si="3"/>
        <v>0</v>
      </c>
      <c r="U16" s="46" t="s">
        <v>244</v>
      </c>
      <c r="V16" s="5" t="str">
        <f>IF($S$3=Tabela13[[#This Row],[Grade]],IF($R$3=Tabela13[[#This Row],[Período]],Tabela13[[#This Row],[Disciplina]],""),"")</f>
        <v/>
      </c>
      <c r="W16" s="55">
        <f t="shared" si="13"/>
        <v>2</v>
      </c>
      <c r="X16" s="55" t="s">
        <v>234</v>
      </c>
      <c r="Y16" s="55" t="str">
        <f>CONCATENATE("EGP",W16,X16,$Z10)</f>
        <v>EGP2F2019</v>
      </c>
      <c r="Z16" s="70" t="str">
        <f t="shared" si="8"/>
        <v>Metodologia Científica</v>
      </c>
      <c r="AA16" s="55" t="str">
        <f t="shared" si="9"/>
        <v>AVA</v>
      </c>
      <c r="AB16" s="82" t="s">
        <v>245</v>
      </c>
      <c r="AC16" s="55" t="s">
        <v>447</v>
      </c>
      <c r="AD16" s="55">
        <f t="shared" si="10"/>
        <v>40</v>
      </c>
      <c r="AE16" s="55"/>
      <c r="AF16" s="55"/>
      <c r="AG16" s="55">
        <v>2</v>
      </c>
      <c r="AH16" s="55"/>
      <c r="AI16" s="55"/>
      <c r="AJ16" s="55"/>
      <c r="AK16" s="55">
        <f t="shared" si="11"/>
        <v>40</v>
      </c>
      <c r="AL16" s="55" t="str">
        <f t="shared" si="12"/>
        <v>OK</v>
      </c>
      <c r="AM16" s="81"/>
    </row>
    <row r="17" spans="7:39" ht="30" customHeight="1" thickBot="1" x14ac:dyDescent="0.3">
      <c r="G17" s="50" t="str">
        <f>CONCATENATE("EGP",Tabela13[[#This Row],[Período]],Tabela13[[#This Row],[Dif.]],Tabela13[[#This Row],[Grade]])</f>
        <v>EGP3C2019</v>
      </c>
      <c r="H17" s="50" t="s">
        <v>230</v>
      </c>
      <c r="I17" s="50">
        <v>2019</v>
      </c>
      <c r="J17" s="49" t="s">
        <v>129</v>
      </c>
      <c r="K17" s="50" t="s">
        <v>112</v>
      </c>
      <c r="L17" s="50">
        <v>3</v>
      </c>
      <c r="M17" s="50">
        <v>80</v>
      </c>
      <c r="N17" s="50" t="s">
        <v>208</v>
      </c>
      <c r="O17" s="5"/>
      <c r="P17" s="73"/>
      <c r="Q17" s="73"/>
      <c r="R17" s="73"/>
      <c r="S17" s="73"/>
      <c r="T17" s="57">
        <f t="shared" si="3"/>
        <v>0</v>
      </c>
      <c r="U17" s="57" t="s">
        <v>244</v>
      </c>
      <c r="V17" s="5" t="str">
        <f>IF($S$3=Tabela13[[#This Row],[Grade]],IF($R$3=Tabela13[[#This Row],[Período]],Tabela13[[#This Row],[Disciplina]],""),"")</f>
        <v/>
      </c>
      <c r="AK17" s="15">
        <f>SUM(AK11:AK16)</f>
        <v>360</v>
      </c>
    </row>
    <row r="18" spans="7:39" ht="30" customHeight="1" thickBot="1" x14ac:dyDescent="0.3">
      <c r="G18" s="50" t="str">
        <f>CONCATENATE("EGP",Tabela13[[#This Row],[Período]],Tabela13[[#This Row],[Dif.]],Tabela13[[#This Row],[Grade]])</f>
        <v>EGP3D2019</v>
      </c>
      <c r="H18" s="50" t="s">
        <v>233</v>
      </c>
      <c r="I18" s="50">
        <v>2019</v>
      </c>
      <c r="J18" s="49" t="s">
        <v>130</v>
      </c>
      <c r="K18" s="50" t="s">
        <v>112</v>
      </c>
      <c r="L18" s="50">
        <v>3</v>
      </c>
      <c r="M18" s="50">
        <v>80</v>
      </c>
      <c r="N18" s="50" t="s">
        <v>208</v>
      </c>
      <c r="O18" s="5"/>
      <c r="P18" s="72"/>
      <c r="Q18" s="72"/>
      <c r="R18" s="72"/>
      <c r="S18" s="72"/>
      <c r="T18" s="46">
        <f t="shared" si="3"/>
        <v>0</v>
      </c>
      <c r="U18" s="46" t="s">
        <v>244</v>
      </c>
      <c r="V18" s="5" t="str">
        <f>IF($S$3=Tabela13[[#This Row],[Grade]],IF($R$3=Tabela13[[#This Row],[Período]],Tabela13[[#This Row],[Disciplina]],""),"")</f>
        <v/>
      </c>
      <c r="W18" s="77" t="s">
        <v>216</v>
      </c>
      <c r="X18" s="61"/>
      <c r="Y18" s="52" t="str">
        <f>VLOOKUP(W18,Turma,2,0)</f>
        <v>Noite</v>
      </c>
      <c r="Z18" s="60">
        <f>VLOOKUP(W18,Turma,4,0)</f>
        <v>2017</v>
      </c>
      <c r="AA18" s="52" t="s">
        <v>2</v>
      </c>
      <c r="AB18" s="52" t="s">
        <v>0</v>
      </c>
      <c r="AC18" s="52" t="s">
        <v>454</v>
      </c>
      <c r="AD18" s="52" t="s">
        <v>119</v>
      </c>
      <c r="AE18" s="52" t="s">
        <v>224</v>
      </c>
      <c r="AF18" s="52" t="s">
        <v>225</v>
      </c>
      <c r="AG18" s="52" t="s">
        <v>226</v>
      </c>
      <c r="AH18" s="52" t="s">
        <v>227</v>
      </c>
      <c r="AI18" s="52" t="s">
        <v>228</v>
      </c>
      <c r="AJ18" s="52" t="s">
        <v>242</v>
      </c>
      <c r="AK18" s="62" t="s">
        <v>241</v>
      </c>
      <c r="AL18" s="52"/>
      <c r="AM18" s="62" t="s">
        <v>243</v>
      </c>
    </row>
    <row r="19" spans="7:39" ht="30" customHeight="1" x14ac:dyDescent="0.25">
      <c r="G19" s="50" t="str">
        <f>CONCATENATE("EGP",Tabela13[[#This Row],[Período]],Tabela13[[#This Row],[Dif.]],Tabela13[[#This Row],[Grade]])</f>
        <v>EGP3E2019</v>
      </c>
      <c r="H19" s="50" t="s">
        <v>231</v>
      </c>
      <c r="I19" s="50">
        <v>2019</v>
      </c>
      <c r="J19" s="49" t="s">
        <v>131</v>
      </c>
      <c r="K19" s="50" t="s">
        <v>117</v>
      </c>
      <c r="L19" s="50">
        <v>3</v>
      </c>
      <c r="M19" s="50">
        <v>40</v>
      </c>
      <c r="N19" s="50" t="s">
        <v>208</v>
      </c>
      <c r="O19" s="5"/>
      <c r="P19" s="73"/>
      <c r="Q19" s="73"/>
      <c r="R19" s="73"/>
      <c r="S19" s="73"/>
      <c r="T19" s="57">
        <f t="shared" si="3"/>
        <v>0</v>
      </c>
      <c r="U19" s="57" t="s">
        <v>244</v>
      </c>
      <c r="V19" s="5" t="str">
        <f>IF($S$3=Tabela13[[#This Row],[Grade]],IF($R$3=Tabela13[[#This Row],[Período]],Tabela13[[#This Row],[Disciplina]],""),"")</f>
        <v/>
      </c>
      <c r="W19" s="56">
        <f>VLOOKUP(W18,Turma,3,0)</f>
        <v>3</v>
      </c>
      <c r="X19" s="56" t="s">
        <v>229</v>
      </c>
      <c r="Y19" s="56" t="str">
        <f>CONCATENATE("EGP",W19,X19,$Z18)</f>
        <v>EGP3A2017</v>
      </c>
      <c r="Z19" s="67" t="str">
        <f t="shared" ref="Z19:Z24" si="14">VLOOKUP(Y19,Disciplinas,4,0)</f>
        <v>Cálculo III – Integral</v>
      </c>
      <c r="AA19" s="56" t="str">
        <f t="shared" ref="AA19:AA24" si="15">VLOOKUP(Y19,Disciplinas,5,0)</f>
        <v>Presencial</v>
      </c>
      <c r="AB19" s="83" t="s">
        <v>33</v>
      </c>
      <c r="AC19" s="56">
        <v>31</v>
      </c>
      <c r="AD19" s="56">
        <f t="shared" ref="AD19:AD24" si="16">VLOOKUP(Y19,Disciplinas,7,0)</f>
        <v>80</v>
      </c>
      <c r="AE19" s="71"/>
      <c r="AF19" s="71"/>
      <c r="AG19" s="71"/>
      <c r="AH19" s="71">
        <v>2</v>
      </c>
      <c r="AI19" s="71"/>
      <c r="AJ19" s="71"/>
      <c r="AK19" s="56">
        <f>SUM(AE19:AJ19)*20</f>
        <v>40</v>
      </c>
      <c r="AL19" s="56" t="str">
        <f>IF(AK19=AD19,"OK","ERRO")</f>
        <v>ERRO</v>
      </c>
      <c r="AM19" s="78" t="s">
        <v>460</v>
      </c>
    </row>
    <row r="20" spans="7:39" ht="30" customHeight="1" x14ac:dyDescent="0.25">
      <c r="G20" s="50" t="str">
        <f>CONCATENATE("EGP",Tabela13[[#This Row],[Período]],Tabela13[[#This Row],[Dif.]],Tabela13[[#This Row],[Grade]])</f>
        <v>EGP3F2019</v>
      </c>
      <c r="H20" s="50" t="s">
        <v>234</v>
      </c>
      <c r="I20" s="50">
        <v>2019</v>
      </c>
      <c r="J20" s="49" t="s">
        <v>132</v>
      </c>
      <c r="K20" s="50" t="s">
        <v>117</v>
      </c>
      <c r="L20" s="50">
        <v>3</v>
      </c>
      <c r="M20" s="50">
        <v>40</v>
      </c>
      <c r="N20" s="50" t="s">
        <v>208</v>
      </c>
      <c r="O20" s="5"/>
      <c r="P20" s="72"/>
      <c r="Q20" s="72"/>
      <c r="R20" s="72"/>
      <c r="S20" s="72"/>
      <c r="T20" s="46">
        <f t="shared" si="3"/>
        <v>0</v>
      </c>
      <c r="U20" s="46" t="s">
        <v>244</v>
      </c>
      <c r="V20" s="5" t="str">
        <f>IF($S$3=Tabela13[[#This Row],[Grade]],IF($R$3=Tabela13[[#This Row],[Período]],Tabela13[[#This Row],[Disciplina]],""),"")</f>
        <v/>
      </c>
      <c r="W20" s="46">
        <f>W19</f>
        <v>3</v>
      </c>
      <c r="X20" s="46" t="s">
        <v>232</v>
      </c>
      <c r="Y20" s="46" t="str">
        <f>CONCATENATE("EGP",W20,X20,$Z18)</f>
        <v>EGP3B2017</v>
      </c>
      <c r="Z20" s="68" t="str">
        <f t="shared" si="14"/>
        <v>Física Geral II - Gravitação, Ondas e Termodinâmica</v>
      </c>
      <c r="AA20" s="46" t="str">
        <f t="shared" si="15"/>
        <v>Presencial</v>
      </c>
      <c r="AB20" s="84" t="s">
        <v>16</v>
      </c>
      <c r="AC20" s="46">
        <v>31</v>
      </c>
      <c r="AD20" s="46">
        <f t="shared" si="16"/>
        <v>80</v>
      </c>
      <c r="AE20" s="72">
        <v>2</v>
      </c>
      <c r="AF20" s="72"/>
      <c r="AG20" s="72"/>
      <c r="AH20" s="72"/>
      <c r="AI20" s="72"/>
      <c r="AJ20" s="72"/>
      <c r="AK20" s="46">
        <f t="shared" ref="AK20:AK24" si="17">SUM(AE20:AJ20)*20</f>
        <v>40</v>
      </c>
      <c r="AL20" s="46" t="str">
        <f t="shared" ref="AL20:AL24" si="18">IF(AK20=AD20,"OK","ERRO")</f>
        <v>ERRO</v>
      </c>
      <c r="AM20" s="79" t="s">
        <v>460</v>
      </c>
    </row>
    <row r="21" spans="7:39" ht="30" customHeight="1" x14ac:dyDescent="0.25">
      <c r="G21" s="50" t="str">
        <f>CONCATENATE("EGP",Tabela13[[#This Row],[Período]],Tabela13[[#This Row],[Dif.]],Tabela13[[#This Row],[Grade]])</f>
        <v>EGP4A2019</v>
      </c>
      <c r="H21" s="50" t="s">
        <v>229</v>
      </c>
      <c r="I21" s="50">
        <v>2019</v>
      </c>
      <c r="J21" s="49" t="s">
        <v>133</v>
      </c>
      <c r="K21" s="50" t="s">
        <v>112</v>
      </c>
      <c r="L21" s="50">
        <v>4</v>
      </c>
      <c r="M21" s="50">
        <v>80</v>
      </c>
      <c r="N21" s="50" t="s">
        <v>208</v>
      </c>
      <c r="O21" s="5"/>
      <c r="P21" s="73"/>
      <c r="Q21" s="73"/>
      <c r="R21" s="73"/>
      <c r="S21" s="73"/>
      <c r="T21" s="57">
        <f t="shared" si="3"/>
        <v>0</v>
      </c>
      <c r="U21" s="57" t="s">
        <v>244</v>
      </c>
      <c r="V21" s="5" t="str">
        <f>IF($S$3=Tabela13[[#This Row],[Grade]],IF($R$3=Tabela13[[#This Row],[Período]],Tabela13[[#This Row],[Disciplina]],""),"")</f>
        <v/>
      </c>
      <c r="W21" s="57">
        <f t="shared" ref="W21:W24" si="19">W20</f>
        <v>3</v>
      </c>
      <c r="X21" s="57" t="s">
        <v>230</v>
      </c>
      <c r="Y21" s="57" t="str">
        <f>CONCATENATE("EGP",W21,X21,$Z18)</f>
        <v>EGP3C2017</v>
      </c>
      <c r="Z21" s="69" t="str">
        <f t="shared" si="14"/>
        <v>Ciência e Tecnologia dos Materiais</v>
      </c>
      <c r="AA21" s="57" t="str">
        <f t="shared" si="15"/>
        <v>Presencial</v>
      </c>
      <c r="AB21" s="85" t="s">
        <v>19</v>
      </c>
      <c r="AC21" s="57">
        <v>31</v>
      </c>
      <c r="AD21" s="57">
        <f t="shared" si="16"/>
        <v>80</v>
      </c>
      <c r="AE21" s="73"/>
      <c r="AF21" s="73"/>
      <c r="AG21" s="73">
        <v>2</v>
      </c>
      <c r="AH21" s="73"/>
      <c r="AI21" s="73"/>
      <c r="AJ21" s="73"/>
      <c r="AK21" s="57">
        <f t="shared" si="17"/>
        <v>40</v>
      </c>
      <c r="AL21" s="57" t="str">
        <f t="shared" si="18"/>
        <v>ERRO</v>
      </c>
      <c r="AM21" s="80" t="s">
        <v>460</v>
      </c>
    </row>
    <row r="22" spans="7:39" ht="30" customHeight="1" x14ac:dyDescent="0.25">
      <c r="G22" s="50" t="str">
        <f>CONCATENATE("EGP",Tabela13[[#This Row],[Período]],Tabela13[[#This Row],[Dif.]],Tabela13[[#This Row],[Grade]])</f>
        <v>EGP4B2019</v>
      </c>
      <c r="H22" s="50" t="s">
        <v>232</v>
      </c>
      <c r="I22" s="50">
        <v>2019</v>
      </c>
      <c r="J22" s="49" t="s">
        <v>134</v>
      </c>
      <c r="K22" s="50" t="s">
        <v>112</v>
      </c>
      <c r="L22" s="50">
        <v>4</v>
      </c>
      <c r="M22" s="50">
        <v>80</v>
      </c>
      <c r="N22" s="50" t="s">
        <v>208</v>
      </c>
      <c r="O22" s="5"/>
      <c r="P22" s="72"/>
      <c r="Q22" s="72"/>
      <c r="R22" s="72"/>
      <c r="S22" s="72"/>
      <c r="T22" s="46">
        <f t="shared" si="3"/>
        <v>0</v>
      </c>
      <c r="U22" s="46" t="s">
        <v>244</v>
      </c>
      <c r="V22" s="5" t="str">
        <f>IF($S$3=Tabela13[[#This Row],[Grade]],IF($R$3=Tabela13[[#This Row],[Período]],Tabela13[[#This Row],[Disciplina]],""),"")</f>
        <v/>
      </c>
      <c r="W22" s="46">
        <f t="shared" si="19"/>
        <v>3</v>
      </c>
      <c r="X22" s="46" t="s">
        <v>233</v>
      </c>
      <c r="Y22" s="46" t="str">
        <f>CONCATENATE("EGP",W22,X22,$Z18)</f>
        <v>EGP3D2017</v>
      </c>
      <c r="Z22" s="68" t="str">
        <f t="shared" si="14"/>
        <v>Engenharia Econômica</v>
      </c>
      <c r="AA22" s="46" t="str">
        <f t="shared" si="15"/>
        <v>Presencial</v>
      </c>
      <c r="AB22" s="84" t="s">
        <v>20</v>
      </c>
      <c r="AC22" s="46">
        <v>31</v>
      </c>
      <c r="AD22" s="46">
        <f t="shared" si="16"/>
        <v>80</v>
      </c>
      <c r="AE22" s="72"/>
      <c r="AF22" s="72">
        <v>2</v>
      </c>
      <c r="AG22" s="72"/>
      <c r="AH22" s="72"/>
      <c r="AI22" s="72"/>
      <c r="AJ22" s="72"/>
      <c r="AK22" s="46">
        <f t="shared" si="17"/>
        <v>40</v>
      </c>
      <c r="AL22" s="46" t="str">
        <f t="shared" si="18"/>
        <v>ERRO</v>
      </c>
      <c r="AM22" s="79" t="s">
        <v>460</v>
      </c>
    </row>
    <row r="23" spans="7:39" ht="30" customHeight="1" x14ac:dyDescent="0.25">
      <c r="G23" s="50" t="str">
        <f>CONCATENATE("EGP",Tabela13[[#This Row],[Período]],Tabela13[[#This Row],[Dif.]],Tabela13[[#This Row],[Grade]])</f>
        <v>EGP4C2019</v>
      </c>
      <c r="H23" s="50" t="s">
        <v>230</v>
      </c>
      <c r="I23" s="50">
        <v>2019</v>
      </c>
      <c r="J23" s="49" t="s">
        <v>135</v>
      </c>
      <c r="K23" s="50" t="s">
        <v>112</v>
      </c>
      <c r="L23" s="50">
        <v>4</v>
      </c>
      <c r="M23" s="50">
        <v>80</v>
      </c>
      <c r="N23" s="50" t="s">
        <v>208</v>
      </c>
      <c r="O23" s="5"/>
      <c r="P23" s="73"/>
      <c r="Q23" s="73"/>
      <c r="R23" s="73"/>
      <c r="S23" s="73"/>
      <c r="T23" s="57">
        <f t="shared" si="3"/>
        <v>0</v>
      </c>
      <c r="U23" s="57" t="s">
        <v>244</v>
      </c>
      <c r="V23" s="5" t="str">
        <f>IF($S$3=Tabela13[[#This Row],[Grade]],IF($R$3=Tabela13[[#This Row],[Período]],Tabela13[[#This Row],[Disciplina]],""),"")</f>
        <v/>
      </c>
      <c r="W23" s="57">
        <f t="shared" si="19"/>
        <v>3</v>
      </c>
      <c r="X23" s="57" t="s">
        <v>231</v>
      </c>
      <c r="Y23" s="57" t="str">
        <f>CONCATENATE("EGP",W23,X23,$Z18)</f>
        <v>EGP3E2017</v>
      </c>
      <c r="Z23" s="69" t="str">
        <f t="shared" si="14"/>
        <v>Leitura e Interpretação de Textos</v>
      </c>
      <c r="AA23" s="57" t="str">
        <f t="shared" si="15"/>
        <v>AVA</v>
      </c>
      <c r="AB23" s="85" t="s">
        <v>347</v>
      </c>
      <c r="AC23" s="57" t="s">
        <v>447</v>
      </c>
      <c r="AD23" s="57">
        <f t="shared" si="16"/>
        <v>40</v>
      </c>
      <c r="AE23" s="73"/>
      <c r="AF23" s="73"/>
      <c r="AG23" s="73"/>
      <c r="AH23" s="73"/>
      <c r="AI23" s="73">
        <v>2</v>
      </c>
      <c r="AJ23" s="73"/>
      <c r="AK23" s="57">
        <f t="shared" si="17"/>
        <v>40</v>
      </c>
      <c r="AL23" s="57" t="str">
        <f t="shared" si="18"/>
        <v>OK</v>
      </c>
      <c r="AM23" s="80"/>
    </row>
    <row r="24" spans="7:39" ht="30" customHeight="1" thickBot="1" x14ac:dyDescent="0.3">
      <c r="G24" s="50" t="str">
        <f>CONCATENATE("EGP",Tabela13[[#This Row],[Período]],Tabela13[[#This Row],[Dif.]],Tabela13[[#This Row],[Grade]])</f>
        <v>EGP4D2019</v>
      </c>
      <c r="H24" s="50" t="s">
        <v>233</v>
      </c>
      <c r="I24" s="50">
        <v>2019</v>
      </c>
      <c r="J24" s="49" t="s">
        <v>136</v>
      </c>
      <c r="K24" s="50" t="s">
        <v>112</v>
      </c>
      <c r="L24" s="50">
        <v>4</v>
      </c>
      <c r="M24" s="50">
        <v>80</v>
      </c>
      <c r="N24" s="50" t="s">
        <v>207</v>
      </c>
      <c r="O24" s="5"/>
      <c r="P24" s="72"/>
      <c r="Q24" s="72"/>
      <c r="R24" s="72"/>
      <c r="S24" s="72"/>
      <c r="T24" s="46">
        <f t="shared" si="3"/>
        <v>0</v>
      </c>
      <c r="U24" s="46" t="s">
        <v>244</v>
      </c>
      <c r="V24" s="5" t="str">
        <f>IF($S$3=Tabela13[[#This Row],[Grade]],IF($R$3=Tabela13[[#This Row],[Período]],Tabela13[[#This Row],[Disciplina]],""),"")</f>
        <v/>
      </c>
      <c r="W24" s="55">
        <f t="shared" si="19"/>
        <v>3</v>
      </c>
      <c r="X24" s="55" t="s">
        <v>234</v>
      </c>
      <c r="Y24" s="55" t="str">
        <f>CONCATENATE("EGP",W24,X24,$Z18)</f>
        <v>EGP3F2017</v>
      </c>
      <c r="Z24" s="70" t="str">
        <f t="shared" si="14"/>
        <v>Metodologia Científica</v>
      </c>
      <c r="AA24" s="55" t="str">
        <f t="shared" si="15"/>
        <v>AVA</v>
      </c>
      <c r="AB24" s="82" t="s">
        <v>245</v>
      </c>
      <c r="AC24" s="55" t="s">
        <v>447</v>
      </c>
      <c r="AD24" s="55">
        <f t="shared" si="16"/>
        <v>40</v>
      </c>
      <c r="AE24" s="74"/>
      <c r="AF24" s="74"/>
      <c r="AG24" s="74"/>
      <c r="AH24" s="74"/>
      <c r="AI24" s="74">
        <v>2</v>
      </c>
      <c r="AJ24" s="74"/>
      <c r="AK24" s="55">
        <f t="shared" si="17"/>
        <v>40</v>
      </c>
      <c r="AL24" s="55" t="str">
        <f t="shared" si="18"/>
        <v>OK</v>
      </c>
      <c r="AM24" s="81"/>
    </row>
    <row r="25" spans="7:39" ht="30" customHeight="1" thickBot="1" x14ac:dyDescent="0.3">
      <c r="G25" s="50" t="str">
        <f>CONCATENATE("EGP",Tabela13[[#This Row],[Período]],Tabela13[[#This Row],[Dif.]],Tabela13[[#This Row],[Grade]])</f>
        <v>EGP4E2019</v>
      </c>
      <c r="H25" s="50" t="s">
        <v>231</v>
      </c>
      <c r="I25" s="50">
        <v>2019</v>
      </c>
      <c r="J25" s="49" t="s">
        <v>137</v>
      </c>
      <c r="K25" s="50" t="s">
        <v>117</v>
      </c>
      <c r="L25" s="50">
        <v>4</v>
      </c>
      <c r="M25" s="50">
        <v>40</v>
      </c>
      <c r="N25" s="50" t="s">
        <v>208</v>
      </c>
      <c r="O25" s="5"/>
      <c r="P25" s="73"/>
      <c r="Q25" s="73"/>
      <c r="R25" s="73"/>
      <c r="S25" s="73"/>
      <c r="T25" s="57">
        <f t="shared" si="3"/>
        <v>0</v>
      </c>
      <c r="U25" s="57" t="s">
        <v>244</v>
      </c>
      <c r="V25" s="5" t="str">
        <f>IF($S$3=Tabela13[[#This Row],[Grade]],IF($R$3=Tabela13[[#This Row],[Período]],Tabela13[[#This Row],[Disciplina]],""),"")</f>
        <v/>
      </c>
      <c r="AK25" s="15">
        <f>SUM(AK19:AK24)</f>
        <v>240</v>
      </c>
    </row>
    <row r="26" spans="7:39" ht="30" customHeight="1" thickBot="1" x14ac:dyDescent="0.3">
      <c r="G26" s="50" t="str">
        <f>CONCATENATE("EGP",Tabela13[[#This Row],[Período]],Tabela13[[#This Row],[Dif.]],Tabela13[[#This Row],[Grade]])</f>
        <v>EGP4F2019</v>
      </c>
      <c r="H26" s="50" t="s">
        <v>234</v>
      </c>
      <c r="I26" s="50">
        <v>2019</v>
      </c>
      <c r="J26" s="49" t="s">
        <v>138</v>
      </c>
      <c r="K26" s="50" t="s">
        <v>117</v>
      </c>
      <c r="L26" s="50">
        <v>4</v>
      </c>
      <c r="M26" s="50">
        <v>40</v>
      </c>
      <c r="N26" s="50" t="s">
        <v>208</v>
      </c>
      <c r="O26" s="5"/>
      <c r="P26" s="72"/>
      <c r="Q26" s="72"/>
      <c r="R26" s="72"/>
      <c r="S26" s="72"/>
      <c r="T26" s="46">
        <f t="shared" si="3"/>
        <v>0</v>
      </c>
      <c r="U26" s="46" t="s">
        <v>244</v>
      </c>
      <c r="V26" s="5" t="str">
        <f>IF($S$3=Tabela13[[#This Row],[Grade]],IF($R$3=Tabela13[[#This Row],[Período]],Tabela13[[#This Row],[Disciplina]],""),"")</f>
        <v/>
      </c>
      <c r="W26" s="77" t="s">
        <v>217</v>
      </c>
      <c r="X26" s="61"/>
      <c r="Y26" s="52" t="str">
        <f>VLOOKUP(W26,Turma,2,0)</f>
        <v>Noite</v>
      </c>
      <c r="Z26" s="60">
        <f>VLOOKUP(W26,Turma,4,0)</f>
        <v>2017</v>
      </c>
      <c r="AA26" s="52" t="s">
        <v>2</v>
      </c>
      <c r="AB26" s="52" t="s">
        <v>0</v>
      </c>
      <c r="AC26" s="52" t="s">
        <v>454</v>
      </c>
      <c r="AD26" s="52" t="s">
        <v>119</v>
      </c>
      <c r="AE26" s="52" t="s">
        <v>224</v>
      </c>
      <c r="AF26" s="52" t="s">
        <v>225</v>
      </c>
      <c r="AG26" s="52" t="s">
        <v>226</v>
      </c>
      <c r="AH26" s="52" t="s">
        <v>227</v>
      </c>
      <c r="AI26" s="52" t="s">
        <v>228</v>
      </c>
      <c r="AJ26" s="52" t="s">
        <v>242</v>
      </c>
      <c r="AK26" s="62" t="s">
        <v>241</v>
      </c>
      <c r="AL26" s="52"/>
      <c r="AM26" s="62" t="s">
        <v>243</v>
      </c>
    </row>
    <row r="27" spans="7:39" ht="30" customHeight="1" x14ac:dyDescent="0.25">
      <c r="G27" s="50" t="str">
        <f>CONCATENATE("EGP",Tabela13[[#This Row],[Período]],Tabela13[[#This Row],[Dif.]],Tabela13[[#This Row],[Grade]])</f>
        <v>EGP5A2019</v>
      </c>
      <c r="H27" s="50" t="s">
        <v>229</v>
      </c>
      <c r="I27" s="50">
        <v>2019</v>
      </c>
      <c r="J27" s="49" t="s">
        <v>140</v>
      </c>
      <c r="K27" s="50" t="s">
        <v>112</v>
      </c>
      <c r="L27" s="50">
        <v>5</v>
      </c>
      <c r="M27" s="50">
        <v>80</v>
      </c>
      <c r="N27" s="50" t="s">
        <v>208</v>
      </c>
      <c r="O27" s="5"/>
      <c r="P27" s="73"/>
      <c r="Q27" s="73"/>
      <c r="R27" s="73"/>
      <c r="S27" s="73"/>
      <c r="T27" s="57">
        <f t="shared" si="3"/>
        <v>0</v>
      </c>
      <c r="U27" s="57" t="s">
        <v>244</v>
      </c>
      <c r="V27" s="5" t="str">
        <f>IF($S$3=Tabela13[[#This Row],[Grade]],IF($R$3=Tabela13[[#This Row],[Período]],Tabela13[[#This Row],[Disciplina]],""),"")</f>
        <v/>
      </c>
      <c r="W27" s="56">
        <f>VLOOKUP(W26,Turma,3,0)</f>
        <v>4</v>
      </c>
      <c r="X27" s="56" t="s">
        <v>229</v>
      </c>
      <c r="Y27" s="56" t="str">
        <f>CONCATENATE("EGP",W27,X27,$Z26)</f>
        <v>EGP4A2017</v>
      </c>
      <c r="Z27" s="67" t="str">
        <f t="shared" ref="Z27:Z32" si="20">VLOOKUP(Y27,Disciplinas,4,0)</f>
        <v>Cálculo IV - Integrais Múltiplas</v>
      </c>
      <c r="AA27" s="56" t="str">
        <f t="shared" ref="AA27:AA32" si="21">VLOOKUP(Y27,Disciplinas,5,0)</f>
        <v>Presencial</v>
      </c>
      <c r="AB27" s="83" t="s">
        <v>11</v>
      </c>
      <c r="AC27" s="56">
        <v>28</v>
      </c>
      <c r="AD27" s="56">
        <f t="shared" ref="AD27:AD32" si="22">VLOOKUP(Y27,Disciplinas,7,0)</f>
        <v>80</v>
      </c>
      <c r="AE27" s="71"/>
      <c r="AF27" s="71">
        <v>4</v>
      </c>
      <c r="AG27" s="71"/>
      <c r="AH27" s="71"/>
      <c r="AI27" s="71"/>
      <c r="AJ27" s="71"/>
      <c r="AK27" s="56">
        <f>SUM(AE27:AJ27)*20</f>
        <v>80</v>
      </c>
      <c r="AL27" s="56" t="str">
        <f>IF(AK27=AD27,"OK","ERRO")</f>
        <v>OK</v>
      </c>
      <c r="AM27" s="78"/>
    </row>
    <row r="28" spans="7:39" ht="30" customHeight="1" x14ac:dyDescent="0.25">
      <c r="G28" s="50" t="str">
        <f>CONCATENATE("EGP",Tabela13[[#This Row],[Período]],Tabela13[[#This Row],[Dif.]],Tabela13[[#This Row],[Grade]])</f>
        <v>EGP5B2019</v>
      </c>
      <c r="H28" s="50" t="s">
        <v>232</v>
      </c>
      <c r="I28" s="50">
        <v>2019</v>
      </c>
      <c r="J28" s="49" t="s">
        <v>141</v>
      </c>
      <c r="K28" s="50" t="s">
        <v>112</v>
      </c>
      <c r="L28" s="50">
        <v>5</v>
      </c>
      <c r="M28" s="50">
        <v>80</v>
      </c>
      <c r="N28" s="50" t="s">
        <v>208</v>
      </c>
      <c r="O28" s="5"/>
      <c r="P28" s="72"/>
      <c r="Q28" s="72"/>
      <c r="R28" s="72"/>
      <c r="S28" s="72"/>
      <c r="T28" s="46">
        <f t="shared" si="3"/>
        <v>0</v>
      </c>
      <c r="U28" s="46" t="s">
        <v>244</v>
      </c>
      <c r="V28" s="5" t="str">
        <f>IF($S$3=Tabela13[[#This Row],[Grade]],IF($R$3=Tabela13[[#This Row],[Período]],Tabela13[[#This Row],[Disciplina]],""),"")</f>
        <v/>
      </c>
      <c r="W28" s="46">
        <f>W27</f>
        <v>4</v>
      </c>
      <c r="X28" s="46" t="s">
        <v>232</v>
      </c>
      <c r="Y28" s="46" t="str">
        <f>CONCATENATE("EGP",W28,X28,$Z26)</f>
        <v>EGP4B2017</v>
      </c>
      <c r="Z28" s="68" t="str">
        <f t="shared" si="20"/>
        <v>Física Geral III - Eletromagnetismo e Ótica</v>
      </c>
      <c r="AA28" s="46" t="str">
        <f t="shared" si="21"/>
        <v>Presencial</v>
      </c>
      <c r="AB28" s="84" t="s">
        <v>16</v>
      </c>
      <c r="AC28" s="46">
        <v>28</v>
      </c>
      <c r="AD28" s="46">
        <f t="shared" si="22"/>
        <v>80</v>
      </c>
      <c r="AE28" s="72"/>
      <c r="AF28" s="72"/>
      <c r="AG28" s="72"/>
      <c r="AH28" s="72"/>
      <c r="AI28" s="72">
        <v>4</v>
      </c>
      <c r="AJ28" s="72"/>
      <c r="AK28" s="46">
        <f t="shared" ref="AK28:AK32" si="23">SUM(AE28:AJ28)*20</f>
        <v>80</v>
      </c>
      <c r="AL28" s="46" t="str">
        <f t="shared" ref="AL28:AL32" si="24">IF(AK28=AD28,"OK","ERRO")</f>
        <v>OK</v>
      </c>
      <c r="AM28" s="79"/>
    </row>
    <row r="29" spans="7:39" ht="30" customHeight="1" x14ac:dyDescent="0.25">
      <c r="G29" s="50" t="str">
        <f>CONCATENATE("EGP",Tabela13[[#This Row],[Período]],Tabela13[[#This Row],[Dif.]],Tabela13[[#This Row],[Grade]])</f>
        <v>EGP5C2019</v>
      </c>
      <c r="H29" s="50" t="s">
        <v>230</v>
      </c>
      <c r="I29" s="50">
        <v>2019</v>
      </c>
      <c r="J29" s="49" t="s">
        <v>142</v>
      </c>
      <c r="K29" s="50" t="s">
        <v>112</v>
      </c>
      <c r="L29" s="50">
        <v>5</v>
      </c>
      <c r="M29" s="50">
        <v>80</v>
      </c>
      <c r="N29" s="50" t="s">
        <v>208</v>
      </c>
      <c r="O29" s="5"/>
      <c r="P29" s="73"/>
      <c r="Q29" s="73"/>
      <c r="R29" s="73"/>
      <c r="S29" s="73"/>
      <c r="T29" s="57">
        <f t="shared" si="3"/>
        <v>0</v>
      </c>
      <c r="U29" s="57" t="s">
        <v>244</v>
      </c>
      <c r="V29" s="5" t="str">
        <f>IF($S$3=Tabela13[[#This Row],[Grade]],IF($R$3=Tabela13[[#This Row],[Período]],Tabela13[[#This Row],[Disciplina]],""),"")</f>
        <v/>
      </c>
      <c r="W29" s="57">
        <f t="shared" ref="W29:W32" si="25">W28</f>
        <v>4</v>
      </c>
      <c r="X29" s="57" t="s">
        <v>230</v>
      </c>
      <c r="Y29" s="57" t="str">
        <f>CONCATENATE("EGP",W29,X29,$Z26)</f>
        <v>EGP4C2017</v>
      </c>
      <c r="Z29" s="69" t="str">
        <f t="shared" si="20"/>
        <v>Estatística e Probabilidade</v>
      </c>
      <c r="AA29" s="57" t="str">
        <f t="shared" si="21"/>
        <v>Presencial</v>
      </c>
      <c r="AB29" s="85" t="s">
        <v>20</v>
      </c>
      <c r="AC29" s="57">
        <v>28</v>
      </c>
      <c r="AD29" s="57">
        <f t="shared" si="22"/>
        <v>80</v>
      </c>
      <c r="AE29" s="73">
        <v>4</v>
      </c>
      <c r="AF29" s="73"/>
      <c r="AG29" s="73"/>
      <c r="AH29" s="73"/>
      <c r="AI29" s="73"/>
      <c r="AJ29" s="73"/>
      <c r="AK29" s="57">
        <f t="shared" si="23"/>
        <v>80</v>
      </c>
      <c r="AL29" s="57" t="str">
        <f t="shared" si="24"/>
        <v>OK</v>
      </c>
      <c r="AM29" s="80"/>
    </row>
    <row r="30" spans="7:39" ht="30" customHeight="1" x14ac:dyDescent="0.25">
      <c r="G30" s="50" t="str">
        <f>CONCATENATE("EGP",Tabela13[[#This Row],[Período]],Tabela13[[#This Row],[Dif.]],Tabela13[[#This Row],[Grade]])</f>
        <v>EGP5D2019</v>
      </c>
      <c r="H30" s="50" t="s">
        <v>233</v>
      </c>
      <c r="I30" s="50">
        <v>2019</v>
      </c>
      <c r="J30" s="49" t="s">
        <v>143</v>
      </c>
      <c r="K30" s="50" t="s">
        <v>112</v>
      </c>
      <c r="L30" s="50">
        <v>5</v>
      </c>
      <c r="M30" s="50">
        <v>80</v>
      </c>
      <c r="N30" s="50" t="s">
        <v>207</v>
      </c>
      <c r="O30" s="5"/>
      <c r="P30" s="72"/>
      <c r="Q30" s="72"/>
      <c r="R30" s="72"/>
      <c r="S30" s="72"/>
      <c r="T30" s="46">
        <f t="shared" si="3"/>
        <v>0</v>
      </c>
      <c r="U30" s="46" t="s">
        <v>244</v>
      </c>
      <c r="V30" s="5" t="str">
        <f>IF($S$3=Tabela13[[#This Row],[Grade]],IF($R$3=Tabela13[[#This Row],[Período]],Tabela13[[#This Row],[Disciplina]],""),"")</f>
        <v/>
      </c>
      <c r="W30" s="46">
        <f t="shared" si="25"/>
        <v>4</v>
      </c>
      <c r="X30" s="46" t="s">
        <v>233</v>
      </c>
      <c r="Y30" s="46" t="str">
        <f>CONCATENATE("EGP",W30,X30,$Z26)</f>
        <v>EGP4D2017</v>
      </c>
      <c r="Z30" s="68" t="str">
        <f t="shared" si="20"/>
        <v>Informática Aplicada</v>
      </c>
      <c r="AA30" s="46" t="str">
        <f t="shared" si="21"/>
        <v>Presencial</v>
      </c>
      <c r="AB30" s="84" t="s">
        <v>22</v>
      </c>
      <c r="AC30" s="46">
        <v>28</v>
      </c>
      <c r="AD30" s="46">
        <f t="shared" si="22"/>
        <v>80</v>
      </c>
      <c r="AE30" s="72"/>
      <c r="AF30" s="72"/>
      <c r="AG30" s="72">
        <v>4</v>
      </c>
      <c r="AH30" s="72"/>
      <c r="AI30" s="72"/>
      <c r="AJ30" s="72"/>
      <c r="AK30" s="46">
        <f t="shared" si="23"/>
        <v>80</v>
      </c>
      <c r="AL30" s="46" t="str">
        <f t="shared" si="24"/>
        <v>OK</v>
      </c>
      <c r="AM30" s="79"/>
    </row>
    <row r="31" spans="7:39" ht="30" customHeight="1" x14ac:dyDescent="0.25">
      <c r="G31" s="50" t="str">
        <f>CONCATENATE("EGP",Tabela13[[#This Row],[Período]],Tabela13[[#This Row],[Dif.]],Tabela13[[#This Row],[Grade]])</f>
        <v>EGP5E2019</v>
      </c>
      <c r="H31" s="50" t="s">
        <v>231</v>
      </c>
      <c r="I31" s="50">
        <v>2019</v>
      </c>
      <c r="J31" s="49" t="s">
        <v>144</v>
      </c>
      <c r="K31" s="50" t="s">
        <v>117</v>
      </c>
      <c r="L31" s="50">
        <v>5</v>
      </c>
      <c r="M31" s="50">
        <v>40</v>
      </c>
      <c r="N31" s="50" t="s">
        <v>208</v>
      </c>
      <c r="O31" s="5"/>
      <c r="P31" s="73"/>
      <c r="Q31" s="73"/>
      <c r="R31" s="73"/>
      <c r="S31" s="73"/>
      <c r="T31" s="57">
        <f t="shared" si="3"/>
        <v>0</v>
      </c>
      <c r="U31" s="57" t="s">
        <v>244</v>
      </c>
      <c r="V31" s="5" t="str">
        <f>IF($S$3=Tabela13[[#This Row],[Grade]],IF($R$3=Tabela13[[#This Row],[Período]],Tabela13[[#This Row],[Disciplina]],""),"")</f>
        <v/>
      </c>
      <c r="W31" s="57">
        <f t="shared" si="25"/>
        <v>4</v>
      </c>
      <c r="X31" s="57" t="s">
        <v>231</v>
      </c>
      <c r="Y31" s="57" t="str">
        <f>CONCATENATE("EGP",W31,X31,$Z26)</f>
        <v>EGP4E2017</v>
      </c>
      <c r="Z31" s="69" t="str">
        <f t="shared" si="20"/>
        <v>Gestão da Produção</v>
      </c>
      <c r="AA31" s="57" t="str">
        <f t="shared" si="21"/>
        <v>Presencial</v>
      </c>
      <c r="AB31" s="85" t="str">
        <f>AB13</f>
        <v>Kellen Dayelle Endler</v>
      </c>
      <c r="AC31" s="57">
        <f>AC13</f>
        <v>55</v>
      </c>
      <c r="AD31" s="57">
        <f t="shared" si="22"/>
        <v>80</v>
      </c>
      <c r="AE31" s="103" t="str">
        <f>IF(AE13&lt;&gt;"",2,"")</f>
        <v/>
      </c>
      <c r="AF31" s="103" t="str">
        <f t="shared" ref="AF31:AJ31" si="26">IF(AF13&lt;&gt;"",2,"")</f>
        <v/>
      </c>
      <c r="AG31" s="103" t="str">
        <f>IF(AG13&lt;&gt;"",2,"")</f>
        <v/>
      </c>
      <c r="AH31" s="103">
        <f t="shared" si="26"/>
        <v>2</v>
      </c>
      <c r="AI31" s="103" t="str">
        <f t="shared" si="26"/>
        <v/>
      </c>
      <c r="AJ31" s="103" t="str">
        <f t="shared" si="26"/>
        <v/>
      </c>
      <c r="AK31" s="57">
        <f t="shared" si="23"/>
        <v>40</v>
      </c>
      <c r="AL31" s="57" t="str">
        <f t="shared" si="24"/>
        <v>ERRO</v>
      </c>
      <c r="AM31" s="105" t="s">
        <v>247</v>
      </c>
    </row>
    <row r="32" spans="7:39" ht="30" customHeight="1" thickBot="1" x14ac:dyDescent="0.3">
      <c r="G32" s="50" t="str">
        <f>CONCATENATE("EGP",Tabela13[[#This Row],[Período]],Tabela13[[#This Row],[Dif.]],Tabela13[[#This Row],[Grade]])</f>
        <v>EGP5F2019</v>
      </c>
      <c r="H32" s="50" t="s">
        <v>234</v>
      </c>
      <c r="I32" s="50">
        <v>2019</v>
      </c>
      <c r="J32" s="49" t="s">
        <v>145</v>
      </c>
      <c r="K32" s="50" t="s">
        <v>117</v>
      </c>
      <c r="L32" s="50">
        <v>5</v>
      </c>
      <c r="M32" s="50">
        <v>40</v>
      </c>
      <c r="N32" s="50" t="s">
        <v>208</v>
      </c>
      <c r="O32" s="5"/>
      <c r="P32" s="72"/>
      <c r="Q32" s="72"/>
      <c r="R32" s="72"/>
      <c r="S32" s="72"/>
      <c r="T32" s="46">
        <f t="shared" si="3"/>
        <v>0</v>
      </c>
      <c r="U32" s="46" t="s">
        <v>244</v>
      </c>
      <c r="V32" s="5" t="str">
        <f>IF($S$3=Tabela13[[#This Row],[Grade]],IF($R$3=Tabela13[[#This Row],[Período]],Tabela13[[#This Row],[Disciplina]],""),"")</f>
        <v/>
      </c>
      <c r="W32" s="55">
        <f t="shared" si="25"/>
        <v>4</v>
      </c>
      <c r="X32" s="55" t="s">
        <v>234</v>
      </c>
      <c r="Y32" s="55" t="str">
        <f>CONCATENATE("EGP",W32,X32,$Z26)</f>
        <v>EGP4F2017</v>
      </c>
      <c r="Z32" s="70" t="e">
        <f t="shared" si="20"/>
        <v>#N/A</v>
      </c>
      <c r="AA32" s="55" t="e">
        <f t="shared" si="21"/>
        <v>#N/A</v>
      </c>
      <c r="AB32" s="82"/>
      <c r="AC32" s="55" t="s">
        <v>447</v>
      </c>
      <c r="AD32" s="55" t="e">
        <f t="shared" si="22"/>
        <v>#N/A</v>
      </c>
      <c r="AE32" s="55"/>
      <c r="AF32" s="55"/>
      <c r="AG32" s="55"/>
      <c r="AH32" s="55"/>
      <c r="AI32" s="55"/>
      <c r="AJ32" s="55"/>
      <c r="AK32" s="55">
        <f t="shared" si="23"/>
        <v>0</v>
      </c>
      <c r="AL32" s="55" t="e">
        <f t="shared" si="24"/>
        <v>#N/A</v>
      </c>
      <c r="AM32" s="81"/>
    </row>
    <row r="33" spans="7:39" ht="30" customHeight="1" thickBot="1" x14ac:dyDescent="0.3">
      <c r="G33" s="50" t="str">
        <f>CONCATENATE("EGP",Tabela13[[#This Row],[Período]],Tabela13[[#This Row],[Dif.]],Tabela13[[#This Row],[Grade]])</f>
        <v>EGP6A2019</v>
      </c>
      <c r="H33" s="50" t="s">
        <v>229</v>
      </c>
      <c r="I33" s="50">
        <v>2019</v>
      </c>
      <c r="J33" s="49" t="s">
        <v>146</v>
      </c>
      <c r="K33" s="50" t="s">
        <v>112</v>
      </c>
      <c r="L33" s="50">
        <v>6</v>
      </c>
      <c r="M33" s="50">
        <v>80</v>
      </c>
      <c r="N33" s="50" t="s">
        <v>208</v>
      </c>
      <c r="O33" s="5"/>
      <c r="P33" s="75"/>
      <c r="Q33" s="75"/>
      <c r="R33" s="75"/>
      <c r="S33" s="75"/>
      <c r="T33" s="54">
        <f t="shared" si="3"/>
        <v>0</v>
      </c>
      <c r="U33" s="54" t="s">
        <v>244</v>
      </c>
      <c r="V33" s="5" t="str">
        <f>IF($S$3=Tabela13[[#This Row],[Grade]],IF($R$3=Tabela13[[#This Row],[Período]],Tabela13[[#This Row],[Disciplina]],""),"")</f>
        <v/>
      </c>
      <c r="AK33" s="15">
        <f>SUM(AK27:AK32)</f>
        <v>360</v>
      </c>
    </row>
    <row r="34" spans="7:39" ht="30" customHeight="1" thickBot="1" x14ac:dyDescent="0.3">
      <c r="G34" s="50" t="str">
        <f>CONCATENATE("EGP",Tabela13[[#This Row],[Período]],Tabela13[[#This Row],[Dif.]],Tabela13[[#This Row],[Grade]])</f>
        <v>EGP6B2019</v>
      </c>
      <c r="H34" s="50" t="s">
        <v>232</v>
      </c>
      <c r="I34" s="50">
        <v>2019</v>
      </c>
      <c r="J34" s="49" t="s">
        <v>147</v>
      </c>
      <c r="K34" s="50" t="s">
        <v>112</v>
      </c>
      <c r="L34" s="50">
        <v>6</v>
      </c>
      <c r="M34" s="50">
        <v>80</v>
      </c>
      <c r="N34" s="50" t="s">
        <v>208</v>
      </c>
      <c r="O34" s="5"/>
      <c r="P34" s="5"/>
      <c r="V34" s="5" t="str">
        <f>IF($S$3=Tabela13[[#This Row],[Grade]],IF($R$3=Tabela13[[#This Row],[Período]],Tabela13[[#This Row],[Disciplina]],""),"")</f>
        <v/>
      </c>
      <c r="W34" s="77" t="s">
        <v>218</v>
      </c>
      <c r="X34" s="61"/>
      <c r="Y34" s="52" t="str">
        <f>VLOOKUP(W34,Turma,2,0)</f>
        <v>Noite</v>
      </c>
      <c r="Z34" s="60">
        <f>VLOOKUP(W34,Turma,4,0)</f>
        <v>2017</v>
      </c>
      <c r="AA34" s="52" t="s">
        <v>2</v>
      </c>
      <c r="AB34" s="52" t="s">
        <v>0</v>
      </c>
      <c r="AC34" s="52" t="s">
        <v>454</v>
      </c>
      <c r="AD34" s="52" t="s">
        <v>119</v>
      </c>
      <c r="AE34" s="52" t="s">
        <v>224</v>
      </c>
      <c r="AF34" s="52" t="s">
        <v>225</v>
      </c>
      <c r="AG34" s="52" t="s">
        <v>226</v>
      </c>
      <c r="AH34" s="52" t="s">
        <v>227</v>
      </c>
      <c r="AI34" s="52" t="s">
        <v>228</v>
      </c>
      <c r="AJ34" s="52" t="s">
        <v>242</v>
      </c>
      <c r="AK34" s="62" t="s">
        <v>241</v>
      </c>
      <c r="AL34" s="52"/>
      <c r="AM34" s="62" t="s">
        <v>243</v>
      </c>
    </row>
    <row r="35" spans="7:39" ht="30" customHeight="1" x14ac:dyDescent="0.25">
      <c r="G35" s="50" t="str">
        <f>CONCATENATE("EGP",Tabela13[[#This Row],[Período]],Tabela13[[#This Row],[Dif.]],Tabela13[[#This Row],[Grade]])</f>
        <v>EGP6C2019</v>
      </c>
      <c r="H35" s="50" t="s">
        <v>230</v>
      </c>
      <c r="I35" s="50">
        <v>2019</v>
      </c>
      <c r="J35" s="49" t="s">
        <v>148</v>
      </c>
      <c r="K35" s="50" t="s">
        <v>112</v>
      </c>
      <c r="L35" s="50">
        <v>6</v>
      </c>
      <c r="M35" s="50">
        <v>80</v>
      </c>
      <c r="N35" s="50" t="s">
        <v>208</v>
      </c>
      <c r="O35" s="5"/>
      <c r="P35" s="5"/>
      <c r="V35" s="5" t="str">
        <f>IF($S$3=Tabela13[[#This Row],[Grade]],IF($R$3=Tabela13[[#This Row],[Período]],Tabela13[[#This Row],[Disciplina]],""),"")</f>
        <v/>
      </c>
      <c r="W35" s="56">
        <f>VLOOKUP(W34,Turma,3,0)</f>
        <v>6</v>
      </c>
      <c r="X35" s="56" t="s">
        <v>229</v>
      </c>
      <c r="Y35" s="56" t="str">
        <f>CONCATENATE("EGP",W35,X35,$Z34)</f>
        <v>EGP6A2017</v>
      </c>
      <c r="Z35" s="67" t="str">
        <f t="shared" ref="Z35:Z40" si="27">VLOOKUP(Y35,Disciplinas,4,0)</f>
        <v>Mecânica dos Sólidos</v>
      </c>
      <c r="AA35" s="56" t="str">
        <f t="shared" ref="AA35:AA40" si="28">VLOOKUP(Y35,Disciplinas,5,0)</f>
        <v>Presencial</v>
      </c>
      <c r="AB35" s="83" t="s">
        <v>13</v>
      </c>
      <c r="AC35" s="56">
        <v>40</v>
      </c>
      <c r="AD35" s="56">
        <f t="shared" ref="AD35:AD40" si="29">VLOOKUP(Y35,Disciplinas,7,0)</f>
        <v>80</v>
      </c>
      <c r="AE35" s="71">
        <v>4</v>
      </c>
      <c r="AF35" s="71"/>
      <c r="AG35" s="71"/>
      <c r="AH35" s="71"/>
      <c r="AI35" s="71"/>
      <c r="AJ35" s="71"/>
      <c r="AK35" s="56">
        <f>SUM(AE35:AJ35)*20</f>
        <v>80</v>
      </c>
      <c r="AL35" s="56" t="str">
        <f>IF(AK35=AD35,"OK","ERRO")</f>
        <v>OK</v>
      </c>
      <c r="AM35" s="78"/>
    </row>
    <row r="36" spans="7:39" ht="30" customHeight="1" x14ac:dyDescent="0.25">
      <c r="G36" s="50" t="str">
        <f>CONCATENATE("EGP",Tabela13[[#This Row],[Período]],Tabela13[[#This Row],[Dif.]],Tabela13[[#This Row],[Grade]])</f>
        <v>EGP6D2019</v>
      </c>
      <c r="H36" s="50" t="s">
        <v>233</v>
      </c>
      <c r="I36" s="50">
        <v>2019</v>
      </c>
      <c r="J36" s="49" t="s">
        <v>149</v>
      </c>
      <c r="K36" s="50" t="s">
        <v>112</v>
      </c>
      <c r="L36" s="50">
        <v>6</v>
      </c>
      <c r="M36" s="50">
        <v>80</v>
      </c>
      <c r="N36" s="50" t="s">
        <v>207</v>
      </c>
      <c r="O36" s="5"/>
      <c r="P36" s="5"/>
      <c r="V36" s="5" t="str">
        <f>IF($S$3=Tabela13[[#This Row],[Grade]],IF($R$3=Tabela13[[#This Row],[Período]],Tabela13[[#This Row],[Disciplina]],""),"")</f>
        <v/>
      </c>
      <c r="W36" s="46">
        <f>W35</f>
        <v>6</v>
      </c>
      <c r="X36" s="46" t="s">
        <v>232</v>
      </c>
      <c r="Y36" s="46" t="str">
        <f>CONCATENATE("EGP",W36,X36,$Z34)</f>
        <v>EGP6B2017</v>
      </c>
      <c r="Z36" s="68" t="str">
        <f t="shared" si="27"/>
        <v>Planejamento Programação e Controle da Produção</v>
      </c>
      <c r="AA36" s="46" t="str">
        <f t="shared" si="28"/>
        <v>Presencial</v>
      </c>
      <c r="AB36" s="84" t="s">
        <v>23</v>
      </c>
      <c r="AC36" s="46">
        <v>40</v>
      </c>
      <c r="AD36" s="46">
        <f t="shared" si="29"/>
        <v>80</v>
      </c>
      <c r="AE36" s="72"/>
      <c r="AF36" s="72"/>
      <c r="AG36" s="72">
        <v>4</v>
      </c>
      <c r="AH36" s="72"/>
      <c r="AI36" s="72"/>
      <c r="AJ36" s="72"/>
      <c r="AK36" s="46">
        <f t="shared" ref="AK36:AK40" si="30">SUM(AE36:AJ36)*20</f>
        <v>80</v>
      </c>
      <c r="AL36" s="46" t="str">
        <f t="shared" ref="AL36:AL40" si="31">IF(AK36=AD36,"OK","ERRO")</f>
        <v>OK</v>
      </c>
      <c r="AM36" s="79"/>
    </row>
    <row r="37" spans="7:39" ht="30" customHeight="1" x14ac:dyDescent="0.25">
      <c r="G37" s="50" t="str">
        <f>CONCATENATE("EGP",Tabela13[[#This Row],[Período]],Tabela13[[#This Row],[Dif.]],Tabela13[[#This Row],[Grade]])</f>
        <v>EGP6E2019</v>
      </c>
      <c r="H37" s="50" t="s">
        <v>231</v>
      </c>
      <c r="I37" s="50">
        <v>2019</v>
      </c>
      <c r="J37" s="49" t="s">
        <v>150</v>
      </c>
      <c r="K37" s="50" t="s">
        <v>117</v>
      </c>
      <c r="L37" s="50">
        <v>6</v>
      </c>
      <c r="M37" s="50">
        <v>40</v>
      </c>
      <c r="N37" s="50" t="s">
        <v>208</v>
      </c>
      <c r="O37" s="5"/>
      <c r="P37" s="5"/>
      <c r="V37" s="5" t="str">
        <f>IF($S$3=Tabela13[[#This Row],[Grade]],IF($R$3=Tabela13[[#This Row],[Período]],Tabela13[[#This Row],[Disciplina]],""),"")</f>
        <v/>
      </c>
      <c r="W37" s="57">
        <f t="shared" ref="W37:W40" si="32">W36</f>
        <v>6</v>
      </c>
      <c r="X37" s="57" t="s">
        <v>230</v>
      </c>
      <c r="Y37" s="57" t="str">
        <f>CONCATENATE("EGP",W37,X37,$Z34)</f>
        <v>EGP6C2017</v>
      </c>
      <c r="Z37" s="69" t="str">
        <f t="shared" si="27"/>
        <v>Gestão de Recursos Humanos</v>
      </c>
      <c r="AA37" s="57" t="str">
        <f t="shared" si="28"/>
        <v>Presencial</v>
      </c>
      <c r="AB37" s="85" t="s">
        <v>28</v>
      </c>
      <c r="AC37" s="57">
        <v>40</v>
      </c>
      <c r="AD37" s="57">
        <f t="shared" si="29"/>
        <v>80</v>
      </c>
      <c r="AE37" s="73"/>
      <c r="AF37" s="73">
        <v>4</v>
      </c>
      <c r="AG37" s="73"/>
      <c r="AH37" s="73"/>
      <c r="AI37" s="73"/>
      <c r="AJ37" s="73"/>
      <c r="AK37" s="57">
        <f t="shared" si="30"/>
        <v>80</v>
      </c>
      <c r="AL37" s="57" t="str">
        <f t="shared" si="31"/>
        <v>OK</v>
      </c>
      <c r="AM37" s="80"/>
    </row>
    <row r="38" spans="7:39" ht="30" customHeight="1" x14ac:dyDescent="0.25">
      <c r="G38" s="50" t="str">
        <f>CONCATENATE("EGP",Tabela13[[#This Row],[Período]],Tabela13[[#This Row],[Dif.]],Tabela13[[#This Row],[Grade]])</f>
        <v>EGP6F2019</v>
      </c>
      <c r="H38" s="50" t="s">
        <v>234</v>
      </c>
      <c r="I38" s="50">
        <v>2019</v>
      </c>
      <c r="J38" s="49" t="s">
        <v>151</v>
      </c>
      <c r="K38" s="50" t="s">
        <v>117</v>
      </c>
      <c r="L38" s="50">
        <v>6</v>
      </c>
      <c r="M38" s="50">
        <v>40</v>
      </c>
      <c r="N38" s="50" t="s">
        <v>208</v>
      </c>
      <c r="O38" s="5"/>
      <c r="P38" s="5"/>
      <c r="V38" s="5" t="str">
        <f>IF($S$3=Tabela13[[#This Row],[Grade]],IF($R$3=Tabela13[[#This Row],[Período]],Tabela13[[#This Row],[Disciplina]],""),"")</f>
        <v/>
      </c>
      <c r="W38" s="46">
        <f t="shared" si="32"/>
        <v>6</v>
      </c>
      <c r="X38" s="46" t="s">
        <v>233</v>
      </c>
      <c r="Y38" s="46" t="str">
        <f>CONCATENATE("EGP",W38,X38,$Z34)</f>
        <v>EGP6D2017</v>
      </c>
      <c r="Z38" s="68" t="str">
        <f t="shared" si="27"/>
        <v>Mecânica dos Fluidos</v>
      </c>
      <c r="AA38" s="46" t="str">
        <f t="shared" si="28"/>
        <v>Presencial</v>
      </c>
      <c r="AB38" s="84" t="s">
        <v>35</v>
      </c>
      <c r="AC38" s="46">
        <v>40</v>
      </c>
      <c r="AD38" s="46">
        <f t="shared" si="29"/>
        <v>80</v>
      </c>
      <c r="AE38" s="72"/>
      <c r="AF38" s="72"/>
      <c r="AG38" s="72"/>
      <c r="AH38" s="72"/>
      <c r="AI38" s="72">
        <v>4</v>
      </c>
      <c r="AJ38" s="72"/>
      <c r="AK38" s="46">
        <f t="shared" si="30"/>
        <v>80</v>
      </c>
      <c r="AL38" s="46" t="str">
        <f t="shared" si="31"/>
        <v>OK</v>
      </c>
      <c r="AM38" s="79"/>
    </row>
    <row r="39" spans="7:39" ht="30" customHeight="1" x14ac:dyDescent="0.25">
      <c r="G39" s="50" t="str">
        <f>CONCATENATE("EGP",Tabela13[[#This Row],[Período]],Tabela13[[#This Row],[Dif.]],Tabela13[[#This Row],[Grade]])</f>
        <v>EGP7A2019</v>
      </c>
      <c r="H39" s="50" t="s">
        <v>229</v>
      </c>
      <c r="I39" s="50">
        <v>2019</v>
      </c>
      <c r="J39" s="49" t="s">
        <v>152</v>
      </c>
      <c r="K39" s="50" t="s">
        <v>112</v>
      </c>
      <c r="L39" s="50">
        <v>7</v>
      </c>
      <c r="M39" s="50">
        <v>80</v>
      </c>
      <c r="N39" s="50" t="s">
        <v>208</v>
      </c>
      <c r="O39" s="5"/>
      <c r="P39" s="5"/>
      <c r="V39" s="5" t="str">
        <f>IF($S$3=Tabela13[[#This Row],[Grade]],IF($R$3=Tabela13[[#This Row],[Período]],Tabela13[[#This Row],[Disciplina]],""),"")</f>
        <v/>
      </c>
      <c r="W39" s="57">
        <f t="shared" si="32"/>
        <v>6</v>
      </c>
      <c r="X39" s="57" t="s">
        <v>231</v>
      </c>
      <c r="Y39" s="57" t="str">
        <f>CONCATENATE("EGP",W39,X39,$Z34)</f>
        <v>EGP6E2017</v>
      </c>
      <c r="Z39" s="69" t="str">
        <f t="shared" si="27"/>
        <v>Raciocínio Lógico</v>
      </c>
      <c r="AA39" s="57" t="str">
        <f t="shared" si="28"/>
        <v>AVA</v>
      </c>
      <c r="AB39" s="85" t="s">
        <v>239</v>
      </c>
      <c r="AC39" s="57" t="s">
        <v>447</v>
      </c>
      <c r="AD39" s="57">
        <f t="shared" si="29"/>
        <v>40</v>
      </c>
      <c r="AE39" s="103"/>
      <c r="AF39" s="103"/>
      <c r="AG39" s="103"/>
      <c r="AH39" s="103">
        <v>2</v>
      </c>
      <c r="AI39" s="103"/>
      <c r="AJ39" s="103"/>
      <c r="AK39" s="57">
        <f t="shared" si="30"/>
        <v>40</v>
      </c>
      <c r="AL39" s="57" t="str">
        <f t="shared" si="31"/>
        <v>OK</v>
      </c>
      <c r="AM39" s="105"/>
    </row>
    <row r="40" spans="7:39" ht="30" customHeight="1" thickBot="1" x14ac:dyDescent="0.3">
      <c r="G40" s="50" t="str">
        <f>CONCATENATE("EGP",Tabela13[[#This Row],[Período]],Tabela13[[#This Row],[Dif.]],Tabela13[[#This Row],[Grade]])</f>
        <v>EGP7B2019</v>
      </c>
      <c r="H40" s="50" t="s">
        <v>232</v>
      </c>
      <c r="I40" s="50">
        <v>2019</v>
      </c>
      <c r="J40" s="49" t="s">
        <v>153</v>
      </c>
      <c r="K40" s="50" t="s">
        <v>112</v>
      </c>
      <c r="L40" s="50">
        <v>7</v>
      </c>
      <c r="M40" s="50">
        <v>80</v>
      </c>
      <c r="N40" s="50" t="s">
        <v>208</v>
      </c>
      <c r="O40" s="5"/>
      <c r="P40" s="5"/>
      <c r="V40" s="5" t="str">
        <f>IF($S$3=Tabela13[[#This Row],[Grade]],IF($R$3=Tabela13[[#This Row],[Período]],Tabela13[[#This Row],[Disciplina]],""),"")</f>
        <v/>
      </c>
      <c r="W40" s="55">
        <f t="shared" si="32"/>
        <v>6</v>
      </c>
      <c r="X40" s="55" t="s">
        <v>234</v>
      </c>
      <c r="Y40" s="55" t="str">
        <f>CONCATENATE("EGP",W40,X40,$Z34)</f>
        <v>EGP6F2017</v>
      </c>
      <c r="Z40" s="70" t="str">
        <f t="shared" si="27"/>
        <v>Sociedade Contemporânea</v>
      </c>
      <c r="AA40" s="55" t="str">
        <f t="shared" si="28"/>
        <v>AVA</v>
      </c>
      <c r="AB40" s="82" t="s">
        <v>237</v>
      </c>
      <c r="AC40" s="55" t="s">
        <v>447</v>
      </c>
      <c r="AD40" s="55">
        <f t="shared" si="29"/>
        <v>40</v>
      </c>
      <c r="AE40" s="55"/>
      <c r="AF40" s="55"/>
      <c r="AG40" s="55"/>
      <c r="AH40" s="55">
        <v>2</v>
      </c>
      <c r="AI40" s="55"/>
      <c r="AJ40" s="55"/>
      <c r="AK40" s="55">
        <f t="shared" si="30"/>
        <v>40</v>
      </c>
      <c r="AL40" s="55" t="str">
        <f t="shared" si="31"/>
        <v>OK</v>
      </c>
      <c r="AM40" s="81"/>
    </row>
    <row r="41" spans="7:39" ht="30" customHeight="1" thickBot="1" x14ac:dyDescent="0.3">
      <c r="G41" s="50" t="str">
        <f>CONCATENATE("EGP",Tabela13[[#This Row],[Período]],Tabela13[[#This Row],[Dif.]],Tabela13[[#This Row],[Grade]])</f>
        <v>EGP7C2019</v>
      </c>
      <c r="H41" s="50" t="s">
        <v>230</v>
      </c>
      <c r="I41" s="50">
        <v>2019</v>
      </c>
      <c r="J41" s="49" t="s">
        <v>154</v>
      </c>
      <c r="K41" s="50" t="s">
        <v>112</v>
      </c>
      <c r="L41" s="50">
        <v>7</v>
      </c>
      <c r="M41" s="50">
        <v>80</v>
      </c>
      <c r="N41" s="50" t="s">
        <v>207</v>
      </c>
      <c r="O41" s="5"/>
      <c r="P41" s="5"/>
      <c r="V41" s="5" t="str">
        <f>IF($S$3=Tabela13[[#This Row],[Grade]],IF($R$3=Tabela13[[#This Row],[Período]],Tabela13[[#This Row],[Disciplina]],""),"")</f>
        <v/>
      </c>
      <c r="AK41" s="15">
        <f>SUM(AK35:AK40)</f>
        <v>400</v>
      </c>
    </row>
    <row r="42" spans="7:39" ht="30" customHeight="1" thickBot="1" x14ac:dyDescent="0.3">
      <c r="G42" s="50" t="str">
        <f>CONCATENATE("EGP",Tabela13[[#This Row],[Período]],Tabela13[[#This Row],[Dif.]],Tabela13[[#This Row],[Grade]])</f>
        <v>EGP7D2019</v>
      </c>
      <c r="H42" s="50" t="s">
        <v>233</v>
      </c>
      <c r="I42" s="50">
        <v>2019</v>
      </c>
      <c r="J42" s="49" t="s">
        <v>155</v>
      </c>
      <c r="K42" s="50" t="s">
        <v>112</v>
      </c>
      <c r="L42" s="50">
        <v>7</v>
      </c>
      <c r="M42" s="50">
        <v>80</v>
      </c>
      <c r="N42" s="50" t="s">
        <v>208</v>
      </c>
      <c r="O42" s="5"/>
      <c r="P42" s="5"/>
      <c r="V42" s="5" t="str">
        <f>IF($S$3=Tabela13[[#This Row],[Grade]],IF($R$3=Tabela13[[#This Row],[Período]],Tabela13[[#This Row],[Disciplina]],""),"")</f>
        <v/>
      </c>
      <c r="W42" s="77" t="s">
        <v>219</v>
      </c>
      <c r="X42" s="61"/>
      <c r="Y42" s="52" t="str">
        <f>VLOOKUP(W42,Turma,2,0)</f>
        <v>Noite</v>
      </c>
      <c r="Z42" s="60">
        <f>VLOOKUP(W42,Turma,4,0)</f>
        <v>2013</v>
      </c>
      <c r="AA42" s="52" t="s">
        <v>2</v>
      </c>
      <c r="AB42" s="52" t="s">
        <v>0</v>
      </c>
      <c r="AC42" s="52" t="s">
        <v>454</v>
      </c>
      <c r="AD42" s="52" t="s">
        <v>119</v>
      </c>
      <c r="AE42" s="52" t="s">
        <v>224</v>
      </c>
      <c r="AF42" s="52" t="s">
        <v>225</v>
      </c>
      <c r="AG42" s="52" t="s">
        <v>226</v>
      </c>
      <c r="AH42" s="52" t="s">
        <v>227</v>
      </c>
      <c r="AI42" s="52" t="s">
        <v>228</v>
      </c>
      <c r="AJ42" s="52" t="s">
        <v>242</v>
      </c>
      <c r="AK42" s="62" t="s">
        <v>241</v>
      </c>
      <c r="AL42" s="52"/>
      <c r="AM42" s="62" t="s">
        <v>243</v>
      </c>
    </row>
    <row r="43" spans="7:39" ht="30" customHeight="1" x14ac:dyDescent="0.25">
      <c r="G43" s="50" t="str">
        <f>CONCATENATE("EGP",Tabela13[[#This Row],[Período]],Tabela13[[#This Row],[Dif.]],Tabela13[[#This Row],[Grade]])</f>
        <v>EGP7E2019</v>
      </c>
      <c r="H43" s="50" t="s">
        <v>231</v>
      </c>
      <c r="I43" s="50">
        <v>2019</v>
      </c>
      <c r="J43" s="49" t="s">
        <v>156</v>
      </c>
      <c r="K43" s="50" t="s">
        <v>117</v>
      </c>
      <c r="L43" s="50">
        <v>7</v>
      </c>
      <c r="M43" s="50">
        <v>40</v>
      </c>
      <c r="N43" s="50" t="s">
        <v>208</v>
      </c>
      <c r="O43" s="5"/>
      <c r="P43" s="5"/>
      <c r="V43" s="5" t="str">
        <f>IF($S$3=Tabela13[[#This Row],[Grade]],IF($R$3=Tabela13[[#This Row],[Período]],Tabela13[[#This Row],[Disciplina]],""),"")</f>
        <v/>
      </c>
      <c r="W43" s="56">
        <f>VLOOKUP(W42,Turma,3,0)</f>
        <v>7</v>
      </c>
      <c r="X43" s="56" t="s">
        <v>229</v>
      </c>
      <c r="Y43" s="56" t="str">
        <f>CONCATENATE("EGP",W43,X43,$Z42)</f>
        <v>EGP7A2013</v>
      </c>
      <c r="Z43" s="67" t="str">
        <f t="shared" ref="Z43:Z48" si="33">VLOOKUP(Y43,Disciplinas,4,0)</f>
        <v>Processos Industriais I - Usinagem</v>
      </c>
      <c r="AA43" s="56" t="str">
        <f t="shared" ref="AA43:AA48" si="34">VLOOKUP(Y43,Disciplinas,5,0)</f>
        <v>Presencial</v>
      </c>
      <c r="AB43" s="83" t="s">
        <v>5</v>
      </c>
      <c r="AC43" s="56">
        <v>38</v>
      </c>
      <c r="AD43" s="56">
        <f t="shared" ref="AD43:AD48" si="35">VLOOKUP(Y43,Disciplinas,7,0)</f>
        <v>80</v>
      </c>
      <c r="AE43" s="56"/>
      <c r="AF43" s="56"/>
      <c r="AG43" s="56">
        <v>2</v>
      </c>
      <c r="AH43" s="56"/>
      <c r="AI43" s="56"/>
      <c r="AJ43" s="56"/>
      <c r="AK43" s="56">
        <f>SUM(AE43:AJ43)*20</f>
        <v>40</v>
      </c>
      <c r="AL43" s="56" t="str">
        <f>IF(AK43=AD43,"OK","ERRO")</f>
        <v>ERRO</v>
      </c>
      <c r="AM43" s="78" t="s">
        <v>360</v>
      </c>
    </row>
    <row r="44" spans="7:39" ht="30" customHeight="1" x14ac:dyDescent="0.25">
      <c r="G44" s="50" t="str">
        <f>CONCATENATE("EGP",Tabela13[[#This Row],[Período]],Tabela13[[#This Row],[Dif.]],Tabela13[[#This Row],[Grade]])</f>
        <v>EGP7F2019</v>
      </c>
      <c r="H44" s="50" t="s">
        <v>234</v>
      </c>
      <c r="I44" s="50">
        <v>2019</v>
      </c>
      <c r="J44" s="49" t="s">
        <v>157</v>
      </c>
      <c r="K44" s="50" t="s">
        <v>117</v>
      </c>
      <c r="L44" s="50">
        <v>7</v>
      </c>
      <c r="M44" s="50">
        <v>40</v>
      </c>
      <c r="N44" s="50" t="s">
        <v>208</v>
      </c>
      <c r="O44" s="5"/>
      <c r="P44" s="5"/>
      <c r="V44" s="5" t="str">
        <f>IF($S$3=Tabela13[[#This Row],[Grade]],IF($R$3=Tabela13[[#This Row],[Período]],Tabela13[[#This Row],[Disciplina]],""),"")</f>
        <v/>
      </c>
      <c r="W44" s="46">
        <f>W43</f>
        <v>7</v>
      </c>
      <c r="X44" s="46" t="s">
        <v>232</v>
      </c>
      <c r="Y44" s="46" t="str">
        <f>CONCATENATE("EGP",W44,X44,$Z42)</f>
        <v>EGP7B2013</v>
      </c>
      <c r="Z44" s="68" t="str">
        <f t="shared" si="33"/>
        <v>Elementos de Máquinas</v>
      </c>
      <c r="AA44" s="46" t="str">
        <f t="shared" si="34"/>
        <v>Presencial</v>
      </c>
      <c r="AB44" s="84" t="s">
        <v>13</v>
      </c>
      <c r="AC44" s="46">
        <v>38</v>
      </c>
      <c r="AD44" s="46">
        <f t="shared" si="35"/>
        <v>80</v>
      </c>
      <c r="AE44" s="46"/>
      <c r="AF44" s="46"/>
      <c r="AG44" s="46"/>
      <c r="AH44" s="46"/>
      <c r="AI44" s="46">
        <v>4</v>
      </c>
      <c r="AJ44" s="46"/>
      <c r="AK44" s="46">
        <f t="shared" ref="AK44:AK48" si="36">SUM(AE44:AJ44)*20</f>
        <v>80</v>
      </c>
      <c r="AL44" s="46" t="str">
        <f t="shared" ref="AL44:AL48" si="37">IF(AK44=AD44,"OK","ERRO")</f>
        <v>OK</v>
      </c>
      <c r="AM44" s="79"/>
    </row>
    <row r="45" spans="7:39" ht="30" customHeight="1" x14ac:dyDescent="0.25">
      <c r="G45" s="50" t="str">
        <f>CONCATENATE("EGP",Tabela13[[#This Row],[Período]],Tabela13[[#This Row],[Dif.]],Tabela13[[#This Row],[Grade]])</f>
        <v>EGP8A2019</v>
      </c>
      <c r="H45" s="50" t="s">
        <v>229</v>
      </c>
      <c r="I45" s="50">
        <v>2019</v>
      </c>
      <c r="J45" s="49" t="s">
        <v>158</v>
      </c>
      <c r="K45" s="50" t="s">
        <v>112</v>
      </c>
      <c r="L45" s="50">
        <v>8</v>
      </c>
      <c r="M45" s="50">
        <v>80</v>
      </c>
      <c r="N45" s="50" t="s">
        <v>208</v>
      </c>
      <c r="O45" s="5"/>
      <c r="P45" s="5"/>
      <c r="V45" s="5" t="str">
        <f>IF($S$3=Tabela13[[#This Row],[Grade]],IF($R$3=Tabela13[[#This Row],[Período]],Tabela13[[#This Row],[Disciplina]],""),"")</f>
        <v/>
      </c>
      <c r="W45" s="57">
        <f t="shared" ref="W45:W48" si="38">W44</f>
        <v>7</v>
      </c>
      <c r="X45" s="57" t="s">
        <v>230</v>
      </c>
      <c r="Y45" s="57" t="str">
        <f>CONCATENATE("EGP",W45,X45,$Z42)</f>
        <v>EGP7C2013</v>
      </c>
      <c r="Z45" s="69" t="str">
        <f t="shared" si="33"/>
        <v>Mecânica dos Fluidos</v>
      </c>
      <c r="AA45" s="57" t="str">
        <f t="shared" si="34"/>
        <v>Presencial</v>
      </c>
      <c r="AB45" s="65" t="s">
        <v>30</v>
      </c>
      <c r="AC45" s="57">
        <v>19</v>
      </c>
      <c r="AD45" s="57">
        <f t="shared" si="35"/>
        <v>80</v>
      </c>
      <c r="AE45" s="57" t="s">
        <v>450</v>
      </c>
      <c r="AF45" s="57">
        <v>4</v>
      </c>
      <c r="AG45" s="57" t="s">
        <v>450</v>
      </c>
      <c r="AH45" s="57"/>
      <c r="AI45" s="57" t="s">
        <v>450</v>
      </c>
      <c r="AJ45" s="57" t="s">
        <v>450</v>
      </c>
      <c r="AK45" s="57">
        <f t="shared" si="36"/>
        <v>80</v>
      </c>
      <c r="AL45" s="57" t="str">
        <f t="shared" si="37"/>
        <v>OK</v>
      </c>
      <c r="AM45" s="80"/>
    </row>
    <row r="46" spans="7:39" ht="30" customHeight="1" x14ac:dyDescent="0.25">
      <c r="G46" s="50" t="str">
        <f>CONCATENATE("EGP",Tabela13[[#This Row],[Período]],Tabela13[[#This Row],[Dif.]],Tabela13[[#This Row],[Grade]])</f>
        <v>EGP8B2019</v>
      </c>
      <c r="H46" s="50" t="s">
        <v>232</v>
      </c>
      <c r="I46" s="50">
        <v>2019</v>
      </c>
      <c r="J46" s="49" t="s">
        <v>159</v>
      </c>
      <c r="K46" s="50" t="s">
        <v>112</v>
      </c>
      <c r="L46" s="50">
        <v>8</v>
      </c>
      <c r="M46" s="50">
        <v>80</v>
      </c>
      <c r="N46" s="50" t="s">
        <v>208</v>
      </c>
      <c r="O46" s="5"/>
      <c r="P46" s="5"/>
      <c r="V46" s="5" t="str">
        <f>IF($S$3=Tabela13[[#This Row],[Grade]],IF($R$3=Tabela13[[#This Row],[Período]],Tabela13[[#This Row],[Disciplina]],""),"")</f>
        <v/>
      </c>
      <c r="W46" s="46">
        <f t="shared" si="38"/>
        <v>7</v>
      </c>
      <c r="X46" s="46" t="s">
        <v>233</v>
      </c>
      <c r="Y46" s="46" t="str">
        <f>CONCATENATE("EGP",W46,X46,$Z42)</f>
        <v>EGP7D2013</v>
      </c>
      <c r="Z46" s="68" t="str">
        <f t="shared" si="33"/>
        <v>Sistemas Hidráulicos e Pneumáticos</v>
      </c>
      <c r="AA46" s="46" t="str">
        <f t="shared" si="34"/>
        <v>Presencial</v>
      </c>
      <c r="AB46" s="84" t="s">
        <v>13</v>
      </c>
      <c r="AC46" s="46">
        <v>19</v>
      </c>
      <c r="AD46" s="46">
        <f t="shared" si="35"/>
        <v>80</v>
      </c>
      <c r="AE46" s="46"/>
      <c r="AF46" s="46"/>
      <c r="AG46" s="46"/>
      <c r="AH46" s="46">
        <v>4</v>
      </c>
      <c r="AI46" s="46"/>
      <c r="AJ46" s="46"/>
      <c r="AK46" s="46">
        <f t="shared" si="36"/>
        <v>80</v>
      </c>
      <c r="AL46" s="46" t="str">
        <f t="shared" si="37"/>
        <v>OK</v>
      </c>
      <c r="AM46" s="79"/>
    </row>
    <row r="47" spans="7:39" ht="30" customHeight="1" x14ac:dyDescent="0.25">
      <c r="G47" s="50" t="str">
        <f>CONCATENATE("EGP",Tabela13[[#This Row],[Período]],Tabela13[[#This Row],[Dif.]],Tabela13[[#This Row],[Grade]])</f>
        <v>EGP8C2019</v>
      </c>
      <c r="H47" s="50" t="s">
        <v>230</v>
      </c>
      <c r="I47" s="50">
        <v>2019</v>
      </c>
      <c r="J47" s="49" t="s">
        <v>160</v>
      </c>
      <c r="K47" s="50" t="s">
        <v>112</v>
      </c>
      <c r="L47" s="50">
        <v>8</v>
      </c>
      <c r="M47" s="50">
        <v>80</v>
      </c>
      <c r="N47" s="50" t="s">
        <v>208</v>
      </c>
      <c r="O47" s="5"/>
      <c r="P47" s="5"/>
      <c r="V47" s="5" t="str">
        <f>IF($S$3=Tabela13[[#This Row],[Grade]],IF($R$3=Tabela13[[#This Row],[Período]],Tabela13[[#This Row],[Disciplina]],""),"")</f>
        <v/>
      </c>
      <c r="W47" s="57">
        <f t="shared" si="38"/>
        <v>7</v>
      </c>
      <c r="X47" s="57" t="s">
        <v>231</v>
      </c>
      <c r="Y47" s="57" t="str">
        <f>CONCATENATE("EGP",W47,X47,$Z42)</f>
        <v>EGP7E2013</v>
      </c>
      <c r="Z47" s="69" t="str">
        <f t="shared" si="33"/>
        <v>Gestão da Qualidade</v>
      </c>
      <c r="AA47" s="57" t="str">
        <f t="shared" si="34"/>
        <v>Presencial</v>
      </c>
      <c r="AB47" s="85" t="s">
        <v>46</v>
      </c>
      <c r="AC47" s="57">
        <v>19</v>
      </c>
      <c r="AD47" s="57">
        <f t="shared" si="35"/>
        <v>80</v>
      </c>
      <c r="AE47" s="57">
        <v>4</v>
      </c>
      <c r="AF47" s="57"/>
      <c r="AG47" s="57"/>
      <c r="AH47" s="57"/>
      <c r="AI47" s="57"/>
      <c r="AJ47" s="57"/>
      <c r="AK47" s="57">
        <f t="shared" si="36"/>
        <v>80</v>
      </c>
      <c r="AL47" s="57" t="str">
        <f t="shared" si="37"/>
        <v>OK</v>
      </c>
      <c r="AM47" s="80"/>
    </row>
    <row r="48" spans="7:39" ht="30" customHeight="1" thickBot="1" x14ac:dyDescent="0.3">
      <c r="G48" s="50" t="str">
        <f>CONCATENATE("EGP",Tabela13[[#This Row],[Período]],Tabela13[[#This Row],[Dif.]],Tabela13[[#This Row],[Grade]])</f>
        <v>EGP8D2019</v>
      </c>
      <c r="H48" s="50" t="s">
        <v>233</v>
      </c>
      <c r="I48" s="50">
        <v>2019</v>
      </c>
      <c r="J48" s="49" t="s">
        <v>161</v>
      </c>
      <c r="K48" s="50" t="s">
        <v>112</v>
      </c>
      <c r="L48" s="50">
        <v>8</v>
      </c>
      <c r="M48" s="50">
        <v>80</v>
      </c>
      <c r="N48" s="50" t="s">
        <v>207</v>
      </c>
      <c r="O48" s="5"/>
      <c r="P48" s="5"/>
      <c r="V48" s="5" t="str">
        <f>IF($S$3=Tabela13[[#This Row],[Grade]],IF($R$3=Tabela13[[#This Row],[Período]],Tabela13[[#This Row],[Disciplina]],""),"")</f>
        <v/>
      </c>
      <c r="W48" s="55">
        <f t="shared" si="38"/>
        <v>7</v>
      </c>
      <c r="X48" s="55" t="s">
        <v>234</v>
      </c>
      <c r="Y48" s="55" t="str">
        <f>CONCATENATE("EGP",W48,X48,$Z42)</f>
        <v>EGP7F2013</v>
      </c>
      <c r="Z48" s="70" t="e">
        <f t="shared" si="33"/>
        <v>#N/A</v>
      </c>
      <c r="AA48" s="55" t="e">
        <f t="shared" si="34"/>
        <v>#N/A</v>
      </c>
      <c r="AB48" s="82"/>
      <c r="AC48" s="55" t="s">
        <v>447</v>
      </c>
      <c r="AD48" s="55" t="e">
        <f t="shared" si="35"/>
        <v>#N/A</v>
      </c>
      <c r="AE48" s="55"/>
      <c r="AF48" s="55"/>
      <c r="AG48" s="55"/>
      <c r="AH48" s="55"/>
      <c r="AI48" s="55"/>
      <c r="AJ48" s="55"/>
      <c r="AK48" s="55">
        <f t="shared" si="36"/>
        <v>0</v>
      </c>
      <c r="AL48" s="55" t="e">
        <f t="shared" si="37"/>
        <v>#N/A</v>
      </c>
      <c r="AM48" s="81"/>
    </row>
    <row r="49" spans="7:39" ht="30" customHeight="1" thickBot="1" x14ac:dyDescent="0.3">
      <c r="G49" s="50" t="str">
        <f>CONCATENATE("EGP",Tabela13[[#This Row],[Período]],Tabela13[[#This Row],[Dif.]],Tabela13[[#This Row],[Grade]])</f>
        <v>EGP8E2019</v>
      </c>
      <c r="H49" s="50" t="s">
        <v>231</v>
      </c>
      <c r="I49" s="50">
        <v>2019</v>
      </c>
      <c r="J49" s="49" t="s">
        <v>162</v>
      </c>
      <c r="K49" s="50" t="s">
        <v>117</v>
      </c>
      <c r="L49" s="50">
        <v>8</v>
      </c>
      <c r="M49" s="50">
        <v>40</v>
      </c>
      <c r="N49" s="50" t="s">
        <v>208</v>
      </c>
      <c r="O49" s="5"/>
      <c r="P49" s="5"/>
      <c r="V49" s="5" t="str">
        <f>IF($S$3=Tabela13[[#This Row],[Grade]],IF($R$3=Tabela13[[#This Row],[Período]],Tabela13[[#This Row],[Disciplina]],""),"")</f>
        <v/>
      </c>
      <c r="AK49" s="15">
        <f>SUM(AK43:AK48)</f>
        <v>360</v>
      </c>
    </row>
    <row r="50" spans="7:39" ht="30" customHeight="1" thickBot="1" x14ac:dyDescent="0.3">
      <c r="G50" s="50" t="str">
        <f>CONCATENATE("EGP",Tabela13[[#This Row],[Período]],Tabela13[[#This Row],[Dif.]],Tabela13[[#This Row],[Grade]])</f>
        <v>EGP8F2019</v>
      </c>
      <c r="H50" s="50" t="s">
        <v>234</v>
      </c>
      <c r="I50" s="50">
        <v>2019</v>
      </c>
      <c r="J50" s="49" t="s">
        <v>163</v>
      </c>
      <c r="K50" s="50" t="s">
        <v>117</v>
      </c>
      <c r="L50" s="50">
        <v>8</v>
      </c>
      <c r="M50" s="50">
        <v>40</v>
      </c>
      <c r="N50" s="50" t="s">
        <v>208</v>
      </c>
      <c r="O50" s="5"/>
      <c r="P50" s="5"/>
      <c r="V50" s="5" t="str">
        <f>IF($S$3=Tabela13[[#This Row],[Grade]],IF($R$3=Tabela13[[#This Row],[Período]],Tabela13[[#This Row],[Disciplina]],""),"")</f>
        <v/>
      </c>
      <c r="W50" s="77" t="s">
        <v>220</v>
      </c>
      <c r="X50" s="61"/>
      <c r="Y50" s="52" t="str">
        <f>VLOOKUP(W50,Turma,2,0)</f>
        <v>Noite</v>
      </c>
      <c r="Z50" s="60">
        <f>VLOOKUP(W50,Turma,4,0)</f>
        <v>2013</v>
      </c>
      <c r="AA50" s="52" t="s">
        <v>2</v>
      </c>
      <c r="AB50" s="52" t="s">
        <v>0</v>
      </c>
      <c r="AC50" s="52" t="s">
        <v>454</v>
      </c>
      <c r="AD50" s="52" t="s">
        <v>119</v>
      </c>
      <c r="AE50" s="52" t="s">
        <v>224</v>
      </c>
      <c r="AF50" s="52" t="s">
        <v>225</v>
      </c>
      <c r="AG50" s="52" t="s">
        <v>226</v>
      </c>
      <c r="AH50" s="52" t="s">
        <v>227</v>
      </c>
      <c r="AI50" s="52" t="s">
        <v>228</v>
      </c>
      <c r="AJ50" s="52" t="s">
        <v>242</v>
      </c>
      <c r="AK50" s="62" t="s">
        <v>241</v>
      </c>
      <c r="AL50" s="52"/>
      <c r="AM50" s="62" t="s">
        <v>243</v>
      </c>
    </row>
    <row r="51" spans="7:39" ht="30" customHeight="1" x14ac:dyDescent="0.25">
      <c r="G51" s="50" t="str">
        <f>CONCATENATE("EGP",Tabela13[[#This Row],[Período]],Tabela13[[#This Row],[Dif.]],Tabela13[[#This Row],[Grade]])</f>
        <v>EGP9A2019</v>
      </c>
      <c r="H51" s="50" t="s">
        <v>229</v>
      </c>
      <c r="I51" s="50">
        <v>2019</v>
      </c>
      <c r="J51" s="49" t="s">
        <v>164</v>
      </c>
      <c r="K51" s="50" t="s">
        <v>112</v>
      </c>
      <c r="L51" s="50">
        <v>9</v>
      </c>
      <c r="M51" s="50">
        <v>80</v>
      </c>
      <c r="N51" s="50" t="s">
        <v>208</v>
      </c>
      <c r="O51" s="5"/>
      <c r="P51" s="5"/>
      <c r="V51" s="5" t="str">
        <f>IF($S$3=Tabela13[[#This Row],[Grade]],IF($R$3=Tabela13[[#This Row],[Período]],Tabela13[[#This Row],[Disciplina]],""),"")</f>
        <v/>
      </c>
      <c r="W51" s="56">
        <f>VLOOKUP(W50,Turma,3,0)</f>
        <v>8</v>
      </c>
      <c r="X51" s="56" t="s">
        <v>229</v>
      </c>
      <c r="Y51" s="56" t="str">
        <f>CONCATENATE("EGP",W51,X51,$Z50)</f>
        <v>EGP8A2013</v>
      </c>
      <c r="Z51" s="67" t="str">
        <f t="shared" ref="Z51:Z56" si="39">VLOOKUP(Y51,Disciplinas,4,0)</f>
        <v>Processos Industriais II - Conformação Mecânica e Injeção de Termoplástico</v>
      </c>
      <c r="AA51" s="56" t="str">
        <f t="shared" ref="AA51:AA56" si="40">VLOOKUP(Y51,Disciplinas,5,0)</f>
        <v>Presencial</v>
      </c>
      <c r="AB51" s="83" t="s">
        <v>5</v>
      </c>
      <c r="AC51" s="56">
        <f>28+24</f>
        <v>52</v>
      </c>
      <c r="AD51" s="56">
        <f t="shared" ref="AD51:AD56" si="41">VLOOKUP(Y51,Disciplinas,7,0)</f>
        <v>80</v>
      </c>
      <c r="AE51" s="71"/>
      <c r="AF51" s="71"/>
      <c r="AG51" s="71"/>
      <c r="AH51" s="71"/>
      <c r="AI51" s="71">
        <v>2</v>
      </c>
      <c r="AJ51" s="71"/>
      <c r="AK51" s="56">
        <f>SUM(AE51:AJ51)*20</f>
        <v>40</v>
      </c>
      <c r="AL51" s="56" t="str">
        <f>IF(AK51=AD51,"OK","ERRO")</f>
        <v>ERRO</v>
      </c>
      <c r="AM51" s="78" t="s">
        <v>354</v>
      </c>
    </row>
    <row r="52" spans="7:39" ht="30" customHeight="1" x14ac:dyDescent="0.25">
      <c r="G52" s="50" t="str">
        <f>CONCATENATE("EGP",Tabela13[[#This Row],[Período]],Tabela13[[#This Row],[Dif.]],Tabela13[[#This Row],[Grade]])</f>
        <v>EGP9B2019</v>
      </c>
      <c r="H52" s="50" t="s">
        <v>232</v>
      </c>
      <c r="I52" s="50">
        <v>2019</v>
      </c>
      <c r="J52" s="49" t="s">
        <v>165</v>
      </c>
      <c r="K52" s="50" t="s">
        <v>112</v>
      </c>
      <c r="L52" s="50">
        <v>9</v>
      </c>
      <c r="M52" s="50">
        <v>80</v>
      </c>
      <c r="N52" s="50" t="s">
        <v>208</v>
      </c>
      <c r="O52" s="5"/>
      <c r="P52" s="5"/>
      <c r="V52" s="5" t="str">
        <f>IF($S$3=Tabela13[[#This Row],[Grade]],IF($R$3=Tabela13[[#This Row],[Período]],Tabela13[[#This Row],[Disciplina]],""),"")</f>
        <v/>
      </c>
      <c r="W52" s="46">
        <f>W51</f>
        <v>8</v>
      </c>
      <c r="X52" s="46" t="s">
        <v>232</v>
      </c>
      <c r="Y52" s="46" t="str">
        <f>CONCATENATE("EGP",W52,X52,$Z50)</f>
        <v>EGP8B2013</v>
      </c>
      <c r="Z52" s="68" t="str">
        <f t="shared" si="39"/>
        <v>Controle de Projetos</v>
      </c>
      <c r="AA52" s="46" t="str">
        <f t="shared" si="40"/>
        <v>Presencial</v>
      </c>
      <c r="AB52" s="84" t="s">
        <v>46</v>
      </c>
      <c r="AC52" s="46">
        <v>28</v>
      </c>
      <c r="AD52" s="46">
        <f t="shared" si="41"/>
        <v>80</v>
      </c>
      <c r="AE52" s="72"/>
      <c r="AF52" s="72"/>
      <c r="AG52" s="72">
        <v>4</v>
      </c>
      <c r="AH52" s="72"/>
      <c r="AI52" s="72"/>
      <c r="AJ52" s="72"/>
      <c r="AK52" s="46">
        <f t="shared" ref="AK52:AK56" si="42">SUM(AE52:AJ52)*20</f>
        <v>80</v>
      </c>
      <c r="AL52" s="46" t="str">
        <f t="shared" ref="AL52:AL56" si="43">IF(AK52=AD52,"OK","ERRO")</f>
        <v>OK</v>
      </c>
      <c r="AM52" s="79"/>
    </row>
    <row r="53" spans="7:39" ht="30" customHeight="1" x14ac:dyDescent="0.25">
      <c r="G53" s="50" t="str">
        <f>CONCATENATE("EGP",Tabela13[[#This Row],[Período]],Tabela13[[#This Row],[Dif.]],Tabela13[[#This Row],[Grade]])</f>
        <v>EGP9C2019</v>
      </c>
      <c r="H53" s="50" t="s">
        <v>230</v>
      </c>
      <c r="I53" s="50">
        <v>2019</v>
      </c>
      <c r="J53" s="49" t="s">
        <v>166</v>
      </c>
      <c r="K53" s="50" t="s">
        <v>112</v>
      </c>
      <c r="L53" s="50">
        <v>9</v>
      </c>
      <c r="M53" s="50">
        <v>80</v>
      </c>
      <c r="N53" s="50" t="s">
        <v>208</v>
      </c>
      <c r="O53" s="5"/>
      <c r="P53" s="5"/>
      <c r="V53" s="5" t="str">
        <f>IF($S$3=Tabela13[[#This Row],[Grade]],IF($R$3=Tabela13[[#This Row],[Período]],Tabela13[[#This Row],[Disciplina]],""),"")</f>
        <v/>
      </c>
      <c r="W53" s="57">
        <f t="shared" ref="W53:W56" si="44">W52</f>
        <v>8</v>
      </c>
      <c r="X53" s="57" t="s">
        <v>230</v>
      </c>
      <c r="Y53" s="57" t="str">
        <f>CONCATENATE("EGP",W53,X53,$Z50)</f>
        <v>EGP8C2013</v>
      </c>
      <c r="Z53" s="69" t="str">
        <f t="shared" si="39"/>
        <v>Orçamentos e Custos Empresariais</v>
      </c>
      <c r="AA53" s="57" t="str">
        <f t="shared" si="40"/>
        <v>Presencial</v>
      </c>
      <c r="AB53" s="85" t="s">
        <v>26</v>
      </c>
      <c r="AC53" s="57">
        <v>28</v>
      </c>
      <c r="AD53" s="57">
        <f t="shared" si="41"/>
        <v>80</v>
      </c>
      <c r="AE53" s="73">
        <v>4</v>
      </c>
      <c r="AF53" s="73"/>
      <c r="AG53" s="73"/>
      <c r="AH53" s="73"/>
      <c r="AI53" s="73"/>
      <c r="AJ53" s="73"/>
      <c r="AK53" s="57">
        <f t="shared" si="42"/>
        <v>80</v>
      </c>
      <c r="AL53" s="57" t="str">
        <f t="shared" si="43"/>
        <v>OK</v>
      </c>
      <c r="AM53" s="80"/>
    </row>
    <row r="54" spans="7:39" ht="30" customHeight="1" x14ac:dyDescent="0.25">
      <c r="G54" s="50" t="str">
        <f>CONCATENATE("EGP",Tabela13[[#This Row],[Período]],Tabela13[[#This Row],[Dif.]],Tabela13[[#This Row],[Grade]])</f>
        <v>EGP9D2019</v>
      </c>
      <c r="H54" s="50" t="s">
        <v>233</v>
      </c>
      <c r="I54" s="50">
        <v>2019</v>
      </c>
      <c r="J54" s="49" t="s">
        <v>167</v>
      </c>
      <c r="K54" s="50" t="s">
        <v>112</v>
      </c>
      <c r="L54" s="50">
        <v>9</v>
      </c>
      <c r="M54" s="50">
        <v>80</v>
      </c>
      <c r="N54" s="50" t="s">
        <v>208</v>
      </c>
      <c r="O54" s="5"/>
      <c r="P54" s="5"/>
      <c r="V54" s="5" t="str">
        <f>IF($S$3=Tabela13[[#This Row],[Grade]],IF($R$3=Tabela13[[#This Row],[Período]],Tabela13[[#This Row],[Disciplina]],""),"")</f>
        <v/>
      </c>
      <c r="W54" s="46">
        <f t="shared" si="44"/>
        <v>8</v>
      </c>
      <c r="X54" s="46" t="s">
        <v>233</v>
      </c>
      <c r="Y54" s="46" t="str">
        <f>CONCATENATE("EGP",W54,X54,$Z50)</f>
        <v>EGP8D2013</v>
      </c>
      <c r="Z54" s="68" t="str">
        <f t="shared" si="39"/>
        <v>Eletricidade Básica Aplicada</v>
      </c>
      <c r="AA54" s="46" t="str">
        <f t="shared" si="40"/>
        <v>Presencial</v>
      </c>
      <c r="AB54" s="84" t="s">
        <v>32</v>
      </c>
      <c r="AC54" s="46">
        <v>47</v>
      </c>
      <c r="AD54" s="46">
        <f t="shared" si="41"/>
        <v>80</v>
      </c>
      <c r="AE54" s="72"/>
      <c r="AF54" s="72">
        <v>2</v>
      </c>
      <c r="AG54" s="72"/>
      <c r="AH54" s="72"/>
      <c r="AI54" s="72"/>
      <c r="AJ54" s="72"/>
      <c r="AK54" s="46">
        <f t="shared" si="42"/>
        <v>40</v>
      </c>
      <c r="AL54" s="46" t="str">
        <f t="shared" si="43"/>
        <v>ERRO</v>
      </c>
      <c r="AM54" s="79" t="s">
        <v>360</v>
      </c>
    </row>
    <row r="55" spans="7:39" ht="30" customHeight="1" x14ac:dyDescent="0.25">
      <c r="G55" s="50" t="str">
        <f>CONCATENATE("EGP",Tabela13[[#This Row],[Período]],Tabela13[[#This Row],[Dif.]],Tabela13[[#This Row],[Grade]])</f>
        <v>EGP9E2019</v>
      </c>
      <c r="H55" s="50" t="s">
        <v>231</v>
      </c>
      <c r="I55" s="50">
        <v>2019</v>
      </c>
      <c r="J55" s="49" t="s">
        <v>168</v>
      </c>
      <c r="K55" s="50" t="s">
        <v>117</v>
      </c>
      <c r="L55" s="50">
        <v>9</v>
      </c>
      <c r="M55" s="50">
        <v>40</v>
      </c>
      <c r="N55" s="50" t="s">
        <v>207</v>
      </c>
      <c r="O55" s="5"/>
      <c r="P55" s="5"/>
      <c r="V55" s="5" t="str">
        <f>IF($S$3=Tabela13[[#This Row],[Grade]],IF($R$3=Tabela13[[#This Row],[Período]],Tabela13[[#This Row],[Disciplina]],""),"")</f>
        <v/>
      </c>
      <c r="W55" s="57">
        <f t="shared" si="44"/>
        <v>8</v>
      </c>
      <c r="X55" s="57" t="s">
        <v>231</v>
      </c>
      <c r="Y55" s="57" t="str">
        <f>CONCATENATE("EGP",W55,X55,$Z50)</f>
        <v>EGP8E2013</v>
      </c>
      <c r="Z55" s="69" t="str">
        <f t="shared" si="39"/>
        <v>Empreendedorismo</v>
      </c>
      <c r="AA55" s="57" t="str">
        <f t="shared" si="40"/>
        <v>AVA</v>
      </c>
      <c r="AB55" s="85" t="s">
        <v>14</v>
      </c>
      <c r="AC55" s="57" t="s">
        <v>447</v>
      </c>
      <c r="AD55" s="57">
        <f t="shared" si="41"/>
        <v>40</v>
      </c>
      <c r="AE55" s="73"/>
      <c r="AF55" s="73"/>
      <c r="AG55" s="73"/>
      <c r="AH55" s="73">
        <v>2</v>
      </c>
      <c r="AI55" s="73"/>
      <c r="AJ55" s="73"/>
      <c r="AK55" s="57">
        <f t="shared" si="42"/>
        <v>40</v>
      </c>
      <c r="AL55" s="57" t="str">
        <f t="shared" si="43"/>
        <v>OK</v>
      </c>
      <c r="AM55" s="80"/>
    </row>
    <row r="56" spans="7:39" ht="30" customHeight="1" thickBot="1" x14ac:dyDescent="0.3">
      <c r="G56" s="50" t="str">
        <f>CONCATENATE("EGP",Tabela13[[#This Row],[Período]],Tabela13[[#This Row],[Dif.]],Tabela13[[#This Row],[Grade]])</f>
        <v>EGP9F2019</v>
      </c>
      <c r="H56" s="50" t="s">
        <v>234</v>
      </c>
      <c r="I56" s="50">
        <v>2019</v>
      </c>
      <c r="J56" s="49" t="s">
        <v>169</v>
      </c>
      <c r="K56" s="50" t="s">
        <v>117</v>
      </c>
      <c r="L56" s="50">
        <v>9</v>
      </c>
      <c r="M56" s="50">
        <v>40</v>
      </c>
      <c r="N56" s="50" t="s">
        <v>208</v>
      </c>
      <c r="O56" s="5"/>
      <c r="P56" s="5"/>
      <c r="V56" s="5" t="str">
        <f>IF($S$3=Tabela13[[#This Row],[Grade]],IF($R$3=Tabela13[[#This Row],[Período]],Tabela13[[#This Row],[Disciplina]],""),"")</f>
        <v/>
      </c>
      <c r="W56" s="55">
        <f t="shared" si="44"/>
        <v>8</v>
      </c>
      <c r="X56" s="55" t="s">
        <v>234</v>
      </c>
      <c r="Y56" s="55" t="str">
        <f>CONCATENATE("EGP",W56,X56,$Z50)</f>
        <v>EGP8F2013</v>
      </c>
      <c r="Z56" s="70" t="str">
        <f t="shared" si="39"/>
        <v>Direito Empresarial</v>
      </c>
      <c r="AA56" s="55" t="str">
        <f t="shared" si="40"/>
        <v>AVA</v>
      </c>
      <c r="AB56" s="82" t="s">
        <v>249</v>
      </c>
      <c r="AC56" s="55" t="s">
        <v>447</v>
      </c>
      <c r="AD56" s="55">
        <f t="shared" si="41"/>
        <v>40</v>
      </c>
      <c r="AE56" s="74"/>
      <c r="AF56" s="74"/>
      <c r="AG56" s="74"/>
      <c r="AH56" s="74">
        <v>2</v>
      </c>
      <c r="AI56" s="74"/>
      <c r="AJ56" s="74"/>
      <c r="AK56" s="55">
        <f t="shared" si="42"/>
        <v>40</v>
      </c>
      <c r="AL56" s="55" t="str">
        <f t="shared" si="43"/>
        <v>OK</v>
      </c>
      <c r="AM56" s="81"/>
    </row>
    <row r="57" spans="7:39" ht="30" customHeight="1" thickBot="1" x14ac:dyDescent="0.3">
      <c r="G57" s="50" t="str">
        <f>CONCATENATE("EGP",Tabela13[[#This Row],[Período]],Tabela13[[#This Row],[Dif.]],Tabela13[[#This Row],[Grade]])</f>
        <v>EGP10A2019</v>
      </c>
      <c r="H57" s="50" t="s">
        <v>229</v>
      </c>
      <c r="I57" s="50">
        <v>2019</v>
      </c>
      <c r="J57" s="49" t="s">
        <v>170</v>
      </c>
      <c r="K57" s="50" t="s">
        <v>112</v>
      </c>
      <c r="L57" s="50">
        <v>10</v>
      </c>
      <c r="M57" s="50">
        <v>80</v>
      </c>
      <c r="N57" s="50" t="s">
        <v>208</v>
      </c>
      <c r="O57" s="5"/>
      <c r="P57" s="5"/>
      <c r="V57" s="5" t="str">
        <f>IF($S$3=Tabela13[[#This Row],[Grade]],IF($R$3=Tabela13[[#This Row],[Período]],Tabela13[[#This Row],[Disciplina]],""),"")</f>
        <v/>
      </c>
      <c r="AK57" s="15">
        <f>SUM(AK51:AK56)</f>
        <v>320</v>
      </c>
    </row>
    <row r="58" spans="7:39" ht="30" customHeight="1" thickBot="1" x14ac:dyDescent="0.3">
      <c r="G58" s="50" t="str">
        <f>CONCATENATE("EGP",Tabela13[[#This Row],[Período]],Tabela13[[#This Row],[Dif.]],Tabela13[[#This Row],[Grade]])</f>
        <v>EGP10B2019</v>
      </c>
      <c r="H58" s="50" t="s">
        <v>232</v>
      </c>
      <c r="I58" s="50">
        <v>2019</v>
      </c>
      <c r="J58" s="49" t="s">
        <v>171</v>
      </c>
      <c r="K58" s="50" t="s">
        <v>112</v>
      </c>
      <c r="L58" s="50">
        <v>10</v>
      </c>
      <c r="M58" s="50">
        <v>80</v>
      </c>
      <c r="N58" s="50" t="s">
        <v>208</v>
      </c>
      <c r="O58" s="5"/>
      <c r="P58" s="5"/>
      <c r="V58" s="5" t="str">
        <f>IF($S$3=Tabela13[[#This Row],[Grade]],IF($R$3=Tabela13[[#This Row],[Período]],Tabela13[[#This Row],[Disciplina]],""),"")</f>
        <v/>
      </c>
      <c r="W58" s="77" t="s">
        <v>221</v>
      </c>
      <c r="X58" s="61"/>
      <c r="Y58" s="52" t="str">
        <f>VLOOKUP(W58,Turma,2,0)</f>
        <v>Noite</v>
      </c>
      <c r="Z58" s="60">
        <f>VLOOKUP(W58,Turma,4,0)</f>
        <v>2013</v>
      </c>
      <c r="AA58" s="52" t="s">
        <v>2</v>
      </c>
      <c r="AB58" s="52" t="s">
        <v>0</v>
      </c>
      <c r="AC58" s="52" t="s">
        <v>454</v>
      </c>
      <c r="AD58" s="52" t="s">
        <v>119</v>
      </c>
      <c r="AE58" s="52" t="s">
        <v>224</v>
      </c>
      <c r="AF58" s="52" t="s">
        <v>225</v>
      </c>
      <c r="AG58" s="52" t="s">
        <v>226</v>
      </c>
      <c r="AH58" s="52" t="s">
        <v>227</v>
      </c>
      <c r="AI58" s="52" t="s">
        <v>228</v>
      </c>
      <c r="AJ58" s="52" t="s">
        <v>242</v>
      </c>
      <c r="AK58" s="62" t="s">
        <v>241</v>
      </c>
      <c r="AL58" s="52"/>
      <c r="AM58" s="62" t="s">
        <v>243</v>
      </c>
    </row>
    <row r="59" spans="7:39" ht="30" customHeight="1" x14ac:dyDescent="0.25">
      <c r="G59" s="50" t="str">
        <f>CONCATENATE("EGP",Tabela13[[#This Row],[Período]],Tabela13[[#This Row],[Dif.]],Tabela13[[#This Row],[Grade]])</f>
        <v>EGP10C2019</v>
      </c>
      <c r="H59" s="50" t="s">
        <v>230</v>
      </c>
      <c r="I59" s="50">
        <v>2019</v>
      </c>
      <c r="J59" s="49" t="s">
        <v>172</v>
      </c>
      <c r="K59" s="50" t="s">
        <v>112</v>
      </c>
      <c r="L59" s="50">
        <v>10</v>
      </c>
      <c r="M59" s="50">
        <v>80</v>
      </c>
      <c r="N59" s="50" t="s">
        <v>208</v>
      </c>
      <c r="O59" s="5"/>
      <c r="P59" s="5"/>
      <c r="V59" s="5" t="str">
        <f>IF($S$3=Tabela13[[#This Row],[Grade]],IF($R$3=Tabela13[[#This Row],[Período]],Tabela13[[#This Row],[Disciplina]],""),"")</f>
        <v/>
      </c>
      <c r="W59" s="56">
        <f>VLOOKUP(W58,Turma,3,0)</f>
        <v>10</v>
      </c>
      <c r="X59" s="56" t="s">
        <v>229</v>
      </c>
      <c r="Y59" s="56" t="str">
        <f>CONCATENATE("EGP",W59,X59,$Z58)</f>
        <v>EGP10A2013</v>
      </c>
      <c r="Z59" s="67" t="str">
        <f t="shared" ref="Z59:Z64" si="45">VLOOKUP(Y59,Disciplinas,4,0)</f>
        <v>Tecnologia e Inovação</v>
      </c>
      <c r="AA59" s="56" t="str">
        <f t="shared" ref="AA59:AA64" si="46">VLOOKUP(Y59,Disciplinas,5,0)</f>
        <v>Presencial</v>
      </c>
      <c r="AB59" s="83" t="s">
        <v>34</v>
      </c>
      <c r="AC59" s="56">
        <v>20</v>
      </c>
      <c r="AD59" s="56">
        <f t="shared" ref="AD59:AD64" si="47">VLOOKUP(Y59,Disciplinas,7,0)</f>
        <v>80</v>
      </c>
      <c r="AE59" s="71"/>
      <c r="AF59" s="71"/>
      <c r="AG59" s="71">
        <v>4</v>
      </c>
      <c r="AH59" s="71"/>
      <c r="AI59" s="71"/>
      <c r="AJ59" s="71"/>
      <c r="AK59" s="56">
        <f>SUM(AE59:AJ59)*20</f>
        <v>80</v>
      </c>
      <c r="AL59" s="56" t="str">
        <f>IF(AK59=AD59,"OK","ERRO")</f>
        <v>OK</v>
      </c>
      <c r="AM59" s="78"/>
    </row>
    <row r="60" spans="7:39" ht="30" customHeight="1" x14ac:dyDescent="0.25">
      <c r="G60" s="50" t="str">
        <f>CONCATENATE("EGP",Tabela13[[#This Row],[Período]],Tabela13[[#This Row],[Dif.]],Tabela13[[#This Row],[Grade]])</f>
        <v>EGP10D2019</v>
      </c>
      <c r="H60" s="50" t="s">
        <v>233</v>
      </c>
      <c r="I60" s="50">
        <v>2019</v>
      </c>
      <c r="J60" s="49" t="s">
        <v>173</v>
      </c>
      <c r="K60" s="50" t="s">
        <v>117</v>
      </c>
      <c r="L60" s="50">
        <v>10</v>
      </c>
      <c r="M60" s="50">
        <v>40</v>
      </c>
      <c r="N60" s="50" t="s">
        <v>207</v>
      </c>
      <c r="O60" s="5"/>
      <c r="P60" s="5"/>
      <c r="V60" s="5" t="str">
        <f>IF($S$3=Tabela13[[#This Row],[Grade]],IF($R$3=Tabela13[[#This Row],[Período]],Tabela13[[#This Row],[Disciplina]],""),"")</f>
        <v/>
      </c>
      <c r="W60" s="46">
        <f>W59</f>
        <v>10</v>
      </c>
      <c r="X60" s="46" t="s">
        <v>232</v>
      </c>
      <c r="Y60" s="46" t="str">
        <f>CONCATENATE("EGP",W60,X60,$Z58)</f>
        <v>EGP10B2013</v>
      </c>
      <c r="Z60" s="68" t="str">
        <f t="shared" si="45"/>
        <v>Manufatura Integrada por computador – CIM</v>
      </c>
      <c r="AA60" s="46" t="str">
        <f t="shared" si="46"/>
        <v>Presencial</v>
      </c>
      <c r="AB60" s="84" t="s">
        <v>5</v>
      </c>
      <c r="AC60" s="46">
        <v>20</v>
      </c>
      <c r="AD60" s="46">
        <f t="shared" si="47"/>
        <v>80</v>
      </c>
      <c r="AE60" s="72"/>
      <c r="AF60" s="72"/>
      <c r="AG60" s="72"/>
      <c r="AH60" s="72">
        <v>4</v>
      </c>
      <c r="AI60" s="72"/>
      <c r="AJ60" s="72"/>
      <c r="AK60" s="46">
        <f t="shared" ref="AK60:AK64" si="48">SUM(AE60:AJ60)*20</f>
        <v>80</v>
      </c>
      <c r="AL60" s="46" t="str">
        <f t="shared" ref="AL60:AL64" si="49">IF(AK60=AD60,"OK","ERRO")</f>
        <v>OK</v>
      </c>
      <c r="AM60" s="79"/>
    </row>
    <row r="61" spans="7:39" ht="30" customHeight="1" x14ac:dyDescent="0.25">
      <c r="G61" s="50" t="str">
        <f>CONCATENATE("EGP",Tabela13[[#This Row],[Período]],Tabela13[[#This Row],[Dif.]],Tabela13[[#This Row],[Grade]])</f>
        <v>EGP10E2019</v>
      </c>
      <c r="H61" s="50" t="s">
        <v>231</v>
      </c>
      <c r="I61" s="50">
        <v>2019</v>
      </c>
      <c r="J61" s="49" t="s">
        <v>174</v>
      </c>
      <c r="K61" s="50" t="s">
        <v>112</v>
      </c>
      <c r="L61" s="50">
        <v>10</v>
      </c>
      <c r="M61" s="50">
        <v>40</v>
      </c>
      <c r="N61" s="50" t="s">
        <v>208</v>
      </c>
      <c r="O61" s="5"/>
      <c r="P61" s="5"/>
      <c r="V61" s="5" t="str">
        <f>IF($S$3=Tabela13[[#This Row],[Grade]],IF($R$3=Tabela13[[#This Row],[Período]],Tabela13[[#This Row],[Disciplina]],""),"")</f>
        <v/>
      </c>
      <c r="W61" s="57">
        <f t="shared" ref="W61:W64" si="50">W60</f>
        <v>10</v>
      </c>
      <c r="X61" s="57" t="s">
        <v>230</v>
      </c>
      <c r="Y61" s="57" t="str">
        <f>CONCATENATE("EGP",W61,X61,$Z58)</f>
        <v>EGP10C2013</v>
      </c>
      <c r="Z61" s="69" t="str">
        <f t="shared" si="45"/>
        <v>Estratégia de Produção</v>
      </c>
      <c r="AA61" s="57" t="str">
        <f t="shared" si="46"/>
        <v>Presencial</v>
      </c>
      <c r="AB61" s="85" t="s">
        <v>46</v>
      </c>
      <c r="AC61" s="57">
        <v>20</v>
      </c>
      <c r="AD61" s="57">
        <f t="shared" si="47"/>
        <v>80</v>
      </c>
      <c r="AE61" s="73"/>
      <c r="AF61" s="73">
        <v>4</v>
      </c>
      <c r="AG61" s="73"/>
      <c r="AH61" s="73"/>
      <c r="AI61" s="73"/>
      <c r="AJ61" s="73"/>
      <c r="AK61" s="57">
        <f t="shared" si="48"/>
        <v>80</v>
      </c>
      <c r="AL61" s="57" t="str">
        <f t="shared" si="49"/>
        <v>OK</v>
      </c>
      <c r="AM61" s="80"/>
    </row>
    <row r="62" spans="7:39" ht="30" customHeight="1" x14ac:dyDescent="0.25">
      <c r="G62" s="50" t="str">
        <f>CONCATENATE("EGP",Tabela13[[#This Row],[Período]],Tabela13[[#This Row],[Dif.]],Tabela13[[#This Row],[Grade]])</f>
        <v>EGP1A2017</v>
      </c>
      <c r="H62" s="50" t="s">
        <v>229</v>
      </c>
      <c r="I62" s="50">
        <v>2017</v>
      </c>
      <c r="J62" s="49" t="s">
        <v>175</v>
      </c>
      <c r="K62" s="50" t="s">
        <v>112</v>
      </c>
      <c r="L62" s="50">
        <v>1</v>
      </c>
      <c r="M62" s="50">
        <v>80</v>
      </c>
      <c r="N62" s="50" t="s">
        <v>208</v>
      </c>
      <c r="O62" s="5"/>
      <c r="P62" s="5"/>
      <c r="V62" s="5" t="str">
        <f>IF($S$3=Tabela13[[#This Row],[Grade]],IF($R$3=Tabela13[[#This Row],[Período]],Tabela13[[#This Row],[Disciplina]],""),"")</f>
        <v/>
      </c>
      <c r="W62" s="46">
        <f t="shared" si="50"/>
        <v>10</v>
      </c>
      <c r="X62" s="46" t="s">
        <v>233</v>
      </c>
      <c r="Y62" s="46" t="str">
        <f>CONCATENATE("EGP",W62,X62,$Z58)</f>
        <v>EGP10D2013</v>
      </c>
      <c r="Z62" s="68" t="str">
        <f t="shared" si="45"/>
        <v>Estágio Supervisionado II</v>
      </c>
      <c r="AA62" s="46" t="str">
        <f t="shared" si="46"/>
        <v>Presencial</v>
      </c>
      <c r="AB62" s="84" t="s">
        <v>32</v>
      </c>
      <c r="AC62" s="46">
        <v>55</v>
      </c>
      <c r="AD62" s="46">
        <f t="shared" si="47"/>
        <v>80</v>
      </c>
      <c r="AE62" s="72"/>
      <c r="AF62" s="72"/>
      <c r="AG62" s="72"/>
      <c r="AH62" s="72"/>
      <c r="AI62" s="72"/>
      <c r="AJ62" s="72">
        <v>2</v>
      </c>
      <c r="AK62" s="46">
        <f t="shared" si="48"/>
        <v>40</v>
      </c>
      <c r="AL62" s="46" t="str">
        <f t="shared" si="49"/>
        <v>ERRO</v>
      </c>
      <c r="AM62" s="79" t="s">
        <v>463</v>
      </c>
    </row>
    <row r="63" spans="7:39" ht="30" customHeight="1" x14ac:dyDescent="0.25">
      <c r="G63" s="50" t="str">
        <f>CONCATENATE("EGP",Tabela13[[#This Row],[Período]],Tabela13[[#This Row],[Dif.]],Tabela13[[#This Row],[Grade]])</f>
        <v>EGP1B2017</v>
      </c>
      <c r="H63" s="50" t="s">
        <v>232</v>
      </c>
      <c r="I63" s="50">
        <v>2017</v>
      </c>
      <c r="J63" s="49" t="s">
        <v>135</v>
      </c>
      <c r="K63" s="50" t="s">
        <v>112</v>
      </c>
      <c r="L63" s="50">
        <v>1</v>
      </c>
      <c r="M63" s="50">
        <v>80</v>
      </c>
      <c r="N63" s="50" t="s">
        <v>208</v>
      </c>
      <c r="O63" s="5"/>
      <c r="P63" s="5"/>
      <c r="V63" s="5" t="str">
        <f>IF($S$3=Tabela13[[#This Row],[Grade]],IF($R$3=Tabela13[[#This Row],[Período]],Tabela13[[#This Row],[Disciplina]],""),"")</f>
        <v/>
      </c>
      <c r="W63" s="57">
        <f t="shared" si="50"/>
        <v>10</v>
      </c>
      <c r="X63" s="57" t="s">
        <v>231</v>
      </c>
      <c r="Y63" s="57" t="str">
        <f>CONCATENATE("EGP",W63,X63,$Z58)</f>
        <v>EGP10E2013</v>
      </c>
      <c r="Z63" s="69" t="str">
        <f t="shared" si="45"/>
        <v>Orientação de TCC - Trabalho de Conclusão de Curso</v>
      </c>
      <c r="AA63" s="57" t="str">
        <f t="shared" si="46"/>
        <v>Presencial</v>
      </c>
      <c r="AB63" s="85" t="s">
        <v>14</v>
      </c>
      <c r="AC63" s="57">
        <v>59</v>
      </c>
      <c r="AD63" s="57">
        <f t="shared" si="47"/>
        <v>80</v>
      </c>
      <c r="AE63" s="103">
        <v>2</v>
      </c>
      <c r="AF63" s="103"/>
      <c r="AG63" s="103"/>
      <c r="AH63" s="103"/>
      <c r="AI63" s="103"/>
      <c r="AJ63" s="103"/>
      <c r="AK63" s="57">
        <f t="shared" si="48"/>
        <v>40</v>
      </c>
      <c r="AL63" s="57" t="str">
        <f t="shared" si="49"/>
        <v>ERRO</v>
      </c>
      <c r="AM63" s="105" t="s">
        <v>449</v>
      </c>
    </row>
    <row r="64" spans="7:39" ht="30" customHeight="1" thickBot="1" x14ac:dyDescent="0.3">
      <c r="G64" s="50" t="str">
        <f>CONCATENATE("EGP",Tabela13[[#This Row],[Período]],Tabela13[[#This Row],[Dif.]],Tabela13[[#This Row],[Grade]])</f>
        <v>EGP1C2017</v>
      </c>
      <c r="H64" s="50" t="s">
        <v>230</v>
      </c>
      <c r="I64" s="50">
        <v>2017</v>
      </c>
      <c r="J64" s="49" t="s">
        <v>122</v>
      </c>
      <c r="K64" s="50" t="s">
        <v>112</v>
      </c>
      <c r="L64" s="50">
        <v>1</v>
      </c>
      <c r="M64" s="50">
        <v>80</v>
      </c>
      <c r="N64" s="50" t="s">
        <v>208</v>
      </c>
      <c r="O64" s="5"/>
      <c r="P64" s="5"/>
      <c r="V64" s="5" t="str">
        <f>IF($S$3=Tabela13[[#This Row],[Grade]],IF($R$3=Tabela13[[#This Row],[Período]],Tabela13[[#This Row],[Disciplina]],""),"")</f>
        <v/>
      </c>
      <c r="W64" s="55">
        <f t="shared" si="50"/>
        <v>10</v>
      </c>
      <c r="X64" s="55" t="s">
        <v>234</v>
      </c>
      <c r="Y64" s="55" t="str">
        <f>CONCATENATE("EGP",W64,X64,$Z58)</f>
        <v>EGP10F2013</v>
      </c>
      <c r="Z64" s="70" t="e">
        <f t="shared" si="45"/>
        <v>#N/A</v>
      </c>
      <c r="AA64" s="55" t="e">
        <f t="shared" si="46"/>
        <v>#N/A</v>
      </c>
      <c r="AB64" s="82"/>
      <c r="AC64" s="55" t="s">
        <v>447</v>
      </c>
      <c r="AD64" s="55" t="e">
        <f t="shared" si="47"/>
        <v>#N/A</v>
      </c>
      <c r="AE64" s="55"/>
      <c r="AF64" s="55"/>
      <c r="AG64" s="55"/>
      <c r="AH64" s="55"/>
      <c r="AI64" s="55"/>
      <c r="AJ64" s="55"/>
      <c r="AK64" s="55">
        <f t="shared" si="48"/>
        <v>0</v>
      </c>
      <c r="AL64" s="55" t="e">
        <f t="shared" si="49"/>
        <v>#N/A</v>
      </c>
      <c r="AM64" s="81"/>
    </row>
    <row r="65" spans="7:39" ht="30" customHeight="1" thickBot="1" x14ac:dyDescent="0.3">
      <c r="G65" s="50" t="str">
        <f>CONCATENATE("EGP",Tabela13[[#This Row],[Período]],Tabela13[[#This Row],[Dif.]],Tabela13[[#This Row],[Grade]])</f>
        <v>EGP1D2017</v>
      </c>
      <c r="H65" s="50" t="s">
        <v>233</v>
      </c>
      <c r="I65" s="50">
        <v>2017</v>
      </c>
      <c r="J65" s="49" t="s">
        <v>176</v>
      </c>
      <c r="K65" s="50" t="s">
        <v>112</v>
      </c>
      <c r="L65" s="50">
        <v>1</v>
      </c>
      <c r="M65" s="50">
        <v>80</v>
      </c>
      <c r="N65" s="50" t="s">
        <v>207</v>
      </c>
      <c r="O65" s="5"/>
      <c r="P65" s="5"/>
      <c r="V65" s="5" t="str">
        <f>IF($S$3=Tabela13[[#This Row],[Grade]],IF($R$3=Tabela13[[#This Row],[Período]],Tabela13[[#This Row],[Disciplina]],""),"")</f>
        <v/>
      </c>
      <c r="AK65" s="15">
        <f>SUM(AK59:AK64)</f>
        <v>320</v>
      </c>
    </row>
    <row r="66" spans="7:39" ht="30" customHeight="1" thickBot="1" x14ac:dyDescent="0.3">
      <c r="G66" s="50" t="str">
        <f>CONCATENATE("EGP",Tabela13[[#This Row],[Período]],Tabela13[[#This Row],[Dif.]],Tabela13[[#This Row],[Grade]])</f>
        <v>EGP1E2017</v>
      </c>
      <c r="H66" s="50" t="s">
        <v>231</v>
      </c>
      <c r="I66" s="50">
        <v>2017</v>
      </c>
      <c r="J66" s="49" t="s">
        <v>177</v>
      </c>
      <c r="K66" s="50" t="s">
        <v>112</v>
      </c>
      <c r="L66" s="50">
        <v>1</v>
      </c>
      <c r="M66" s="50">
        <v>40</v>
      </c>
      <c r="N66" s="50" t="s">
        <v>208</v>
      </c>
      <c r="O66" s="5"/>
      <c r="P66" s="5"/>
      <c r="V66" s="5" t="str">
        <f>IF($S$3=Tabela13[[#This Row],[Grade]],IF($R$3=Tabela13[[#This Row],[Período]],Tabela13[[#This Row],[Disciplina]],""),"")</f>
        <v/>
      </c>
      <c r="W66" s="77" t="s">
        <v>250</v>
      </c>
      <c r="X66" s="61"/>
      <c r="Y66" s="52" t="str">
        <f>VLOOKUP(W66,Turma,2,0)</f>
        <v>Noite</v>
      </c>
      <c r="Z66" s="60">
        <f>VLOOKUP(W66,Turma,4,0)</f>
        <v>2013</v>
      </c>
      <c r="AA66" s="52" t="s">
        <v>2</v>
      </c>
      <c r="AB66" s="52" t="s">
        <v>0</v>
      </c>
      <c r="AC66" s="52" t="s">
        <v>454</v>
      </c>
      <c r="AD66" s="52" t="s">
        <v>119</v>
      </c>
      <c r="AE66" s="52" t="s">
        <v>224</v>
      </c>
      <c r="AF66" s="52" t="s">
        <v>225</v>
      </c>
      <c r="AG66" s="52" t="s">
        <v>226</v>
      </c>
      <c r="AH66" s="52" t="s">
        <v>227</v>
      </c>
      <c r="AI66" s="52" t="s">
        <v>228</v>
      </c>
      <c r="AJ66" s="52" t="s">
        <v>242</v>
      </c>
      <c r="AK66" s="62" t="s">
        <v>241</v>
      </c>
      <c r="AL66" s="52"/>
      <c r="AM66" s="62" t="s">
        <v>243</v>
      </c>
    </row>
    <row r="67" spans="7:39" ht="30" customHeight="1" x14ac:dyDescent="0.25">
      <c r="G67" s="50" t="str">
        <f>CONCATENATE("EGP",Tabela13[[#This Row],[Período]],Tabela13[[#This Row],[Dif.]],Tabela13[[#This Row],[Grade]])</f>
        <v>EGP2A2017</v>
      </c>
      <c r="H67" s="50" t="s">
        <v>229</v>
      </c>
      <c r="I67" s="50">
        <v>2017</v>
      </c>
      <c r="J67" s="49" t="s">
        <v>178</v>
      </c>
      <c r="K67" s="50" t="s">
        <v>112</v>
      </c>
      <c r="L67" s="50">
        <v>2</v>
      </c>
      <c r="M67" s="50">
        <v>80</v>
      </c>
      <c r="N67" s="50" t="s">
        <v>208</v>
      </c>
      <c r="O67" s="5"/>
      <c r="P67" s="5"/>
      <c r="V67" s="5" t="str">
        <f>IF($S$3=Tabela13[[#This Row],[Grade]],IF($R$3=Tabela13[[#This Row],[Período]],Tabela13[[#This Row],[Disciplina]],""),"")</f>
        <v/>
      </c>
      <c r="W67" s="56">
        <f>VLOOKUP(W66,Turma,3,0)</f>
        <v>3</v>
      </c>
      <c r="X67" s="56" t="s">
        <v>229</v>
      </c>
      <c r="Y67" s="56" t="str">
        <f>CONCATENATE("EGP",W67,X67,$Z66)</f>
        <v>EGP3A2013</v>
      </c>
      <c r="Z67" s="67" t="str">
        <f t="shared" ref="Z67:Z72" si="51">VLOOKUP(Y67,Disciplinas,4,0)</f>
        <v>Cálculo III – Integral</v>
      </c>
      <c r="AA67" s="56" t="str">
        <f t="shared" ref="AA67:AA72" si="52">VLOOKUP(Y67,Disciplinas,5,0)</f>
        <v>Presencial</v>
      </c>
      <c r="AB67" s="63"/>
      <c r="AC67" s="56"/>
      <c r="AD67" s="56">
        <f t="shared" ref="AD67:AD72" si="53">VLOOKUP(Y67,Disciplinas,7,0)</f>
        <v>80</v>
      </c>
      <c r="AE67" s="56"/>
      <c r="AF67" s="56"/>
      <c r="AG67" s="56"/>
      <c r="AH67" s="56"/>
      <c r="AI67" s="56"/>
      <c r="AJ67" s="71"/>
      <c r="AK67" s="56">
        <f>SUM(AE67:AJ67)*20</f>
        <v>0</v>
      </c>
      <c r="AL67" s="56" t="str">
        <f>IF(AK67=AD67,"OK","ERRO")</f>
        <v>ERRO</v>
      </c>
      <c r="AM67" s="67"/>
    </row>
    <row r="68" spans="7:39" ht="30" customHeight="1" x14ac:dyDescent="0.25">
      <c r="G68" s="50" t="str">
        <f>CONCATENATE("EGP",Tabela13[[#This Row],[Período]],Tabela13[[#This Row],[Dif.]],Tabela13[[#This Row],[Grade]])</f>
        <v>EGP2B2017</v>
      </c>
      <c r="H68" s="50" t="s">
        <v>232</v>
      </c>
      <c r="I68" s="50">
        <v>2017</v>
      </c>
      <c r="J68" s="49" t="s">
        <v>179</v>
      </c>
      <c r="K68" s="50" t="s">
        <v>112</v>
      </c>
      <c r="L68" s="50">
        <v>2</v>
      </c>
      <c r="M68" s="50">
        <v>80</v>
      </c>
      <c r="N68" s="50" t="s">
        <v>207</v>
      </c>
      <c r="O68" s="5"/>
      <c r="P68" s="5"/>
      <c r="V68" s="5" t="str">
        <f>IF($S$3=Tabela13[[#This Row],[Grade]],IF($R$3=Tabela13[[#This Row],[Período]],Tabela13[[#This Row],[Disciplina]],""),"")</f>
        <v/>
      </c>
      <c r="W68" s="46">
        <f>W67</f>
        <v>3</v>
      </c>
      <c r="X68" s="46" t="s">
        <v>232</v>
      </c>
      <c r="Y68" s="46" t="str">
        <f>CONCATENATE("EGP",W68,X68,$Z66)</f>
        <v>EGP3B2013</v>
      </c>
      <c r="Z68" s="68" t="str">
        <f t="shared" si="51"/>
        <v>Física III - Eletromagnetismo e Ótica</v>
      </c>
      <c r="AA68" s="46" t="str">
        <f t="shared" si="52"/>
        <v>Presencial</v>
      </c>
      <c r="AB68" s="64"/>
      <c r="AC68" s="46"/>
      <c r="AD68" s="46">
        <f t="shared" si="53"/>
        <v>80</v>
      </c>
      <c r="AE68" s="46"/>
      <c r="AF68" s="46"/>
      <c r="AG68" s="46"/>
      <c r="AH68" s="46"/>
      <c r="AI68" s="46"/>
      <c r="AJ68" s="72"/>
      <c r="AK68" s="46">
        <f t="shared" ref="AK68:AK72" si="54">SUM(AE68:AJ68)*20</f>
        <v>0</v>
      </c>
      <c r="AL68" s="46" t="str">
        <f t="shared" ref="AL68:AL72" si="55">IF(AK68=AD68,"OK","ERRO")</f>
        <v>ERRO</v>
      </c>
      <c r="AM68" s="68"/>
    </row>
    <row r="69" spans="7:39" ht="30" customHeight="1" x14ac:dyDescent="0.25">
      <c r="G69" s="50" t="str">
        <f>CONCATENATE("EGP",Tabela13[[#This Row],[Período]],Tabela13[[#This Row],[Dif.]],Tabela13[[#This Row],[Grade]])</f>
        <v>EGP2C2017</v>
      </c>
      <c r="H69" s="50" t="s">
        <v>230</v>
      </c>
      <c r="I69" s="50">
        <v>2017</v>
      </c>
      <c r="J69" s="49" t="s">
        <v>130</v>
      </c>
      <c r="K69" s="50" t="s">
        <v>112</v>
      </c>
      <c r="L69" s="50">
        <v>2</v>
      </c>
      <c r="M69" s="50">
        <v>80</v>
      </c>
      <c r="N69" s="50" t="s">
        <v>208</v>
      </c>
      <c r="O69" s="5"/>
      <c r="P69" s="5"/>
      <c r="V69" s="5" t="str">
        <f>IF($S$3=Tabela13[[#This Row],[Grade]],IF($R$3=Tabela13[[#This Row],[Período]],Tabela13[[#This Row],[Disciplina]],""),"")</f>
        <v/>
      </c>
      <c r="W69" s="57">
        <f t="shared" ref="W69:W72" si="56">W68</f>
        <v>3</v>
      </c>
      <c r="X69" s="57" t="s">
        <v>230</v>
      </c>
      <c r="Y69" s="57" t="str">
        <f>CONCATENATE("EGP",W69,X69,$Z66)</f>
        <v>EGP3C2013</v>
      </c>
      <c r="Z69" s="69" t="str">
        <f t="shared" si="51"/>
        <v>Engenharia Econômica</v>
      </c>
      <c r="AA69" s="57" t="str">
        <f t="shared" si="52"/>
        <v>Presencial</v>
      </c>
      <c r="AB69" s="65"/>
      <c r="AC69" s="57"/>
      <c r="AD69" s="57">
        <f t="shared" si="53"/>
        <v>80</v>
      </c>
      <c r="AE69" s="57"/>
      <c r="AF69" s="57"/>
      <c r="AG69" s="57"/>
      <c r="AH69" s="57"/>
      <c r="AI69" s="57"/>
      <c r="AJ69" s="73"/>
      <c r="AK69" s="57">
        <f t="shared" si="54"/>
        <v>0</v>
      </c>
      <c r="AL69" s="57" t="str">
        <f t="shared" si="55"/>
        <v>ERRO</v>
      </c>
      <c r="AM69" s="69"/>
    </row>
    <row r="70" spans="7:39" ht="30" customHeight="1" x14ac:dyDescent="0.25">
      <c r="G70" s="50" t="str">
        <f>CONCATENATE("EGP",Tabela13[[#This Row],[Período]],Tabela13[[#This Row],[Dif.]],Tabela13[[#This Row],[Grade]])</f>
        <v>EGP2D2017</v>
      </c>
      <c r="H70" s="50" t="s">
        <v>233</v>
      </c>
      <c r="I70" s="50">
        <v>2017</v>
      </c>
      <c r="J70" s="49" t="s">
        <v>114</v>
      </c>
      <c r="K70" s="50" t="s">
        <v>112</v>
      </c>
      <c r="L70" s="50">
        <v>2</v>
      </c>
      <c r="M70" s="50">
        <v>80</v>
      </c>
      <c r="N70" s="50" t="s">
        <v>208</v>
      </c>
      <c r="O70" s="5"/>
      <c r="P70" s="5"/>
      <c r="V70" s="5" t="str">
        <f>IF($S$3=Tabela13[[#This Row],[Grade]],IF($R$3=Tabela13[[#This Row],[Período]],Tabela13[[#This Row],[Disciplina]],""),"")</f>
        <v/>
      </c>
      <c r="W70" s="46">
        <f t="shared" si="56"/>
        <v>3</v>
      </c>
      <c r="X70" s="46" t="s">
        <v>233</v>
      </c>
      <c r="Y70" s="46" t="str">
        <f>CONCATENATE("EGP",W70,X70,$Z66)</f>
        <v>EGP3D2013</v>
      </c>
      <c r="Z70" s="68" t="str">
        <f t="shared" si="51"/>
        <v>Ciência e Tecnologia dos Materiais</v>
      </c>
      <c r="AA70" s="46" t="str">
        <f t="shared" si="52"/>
        <v>Presencial</v>
      </c>
      <c r="AB70" s="64"/>
      <c r="AC70" s="46"/>
      <c r="AD70" s="46">
        <f t="shared" si="53"/>
        <v>80</v>
      </c>
      <c r="AE70" s="46"/>
      <c r="AF70" s="46"/>
      <c r="AG70" s="46"/>
      <c r="AH70" s="46"/>
      <c r="AI70" s="46"/>
      <c r="AJ70" s="72"/>
      <c r="AK70" s="46">
        <f t="shared" si="54"/>
        <v>0</v>
      </c>
      <c r="AL70" s="46" t="str">
        <f t="shared" si="55"/>
        <v>ERRO</v>
      </c>
      <c r="AM70" s="68"/>
    </row>
    <row r="71" spans="7:39" ht="30" customHeight="1" x14ac:dyDescent="0.25">
      <c r="G71" s="50" t="str">
        <f>CONCATENATE("EGP",Tabela13[[#This Row],[Período]],Tabela13[[#This Row],[Dif.]],Tabela13[[#This Row],[Grade]])</f>
        <v>EGP2E2017</v>
      </c>
      <c r="H71" s="50" t="s">
        <v>231</v>
      </c>
      <c r="I71" s="50">
        <v>2017</v>
      </c>
      <c r="J71" s="49" t="s">
        <v>180</v>
      </c>
      <c r="K71" s="50" t="s">
        <v>112</v>
      </c>
      <c r="L71" s="50">
        <v>2</v>
      </c>
      <c r="M71" s="50">
        <v>80</v>
      </c>
      <c r="N71" s="50" t="s">
        <v>208</v>
      </c>
      <c r="O71" s="5"/>
      <c r="P71" s="5"/>
      <c r="V71" s="5" t="str">
        <f>IF($S$3=Tabela13[[#This Row],[Grade]],IF($R$3=Tabela13[[#This Row],[Período]],Tabela13[[#This Row],[Disciplina]],""),"")</f>
        <v/>
      </c>
      <c r="W71" s="57">
        <f t="shared" si="56"/>
        <v>3</v>
      </c>
      <c r="X71" s="57" t="s">
        <v>231</v>
      </c>
      <c r="Y71" s="57" t="str">
        <f>CONCATENATE("EGP",W71,X71,$Z66)</f>
        <v>EGP3E2013</v>
      </c>
      <c r="Z71" s="69" t="str">
        <f t="shared" si="51"/>
        <v>Segurança do Trabalho e Saúde Ocupacional</v>
      </c>
      <c r="AA71" s="57" t="str">
        <f t="shared" si="52"/>
        <v>Presencial</v>
      </c>
      <c r="AB71" s="65" t="s">
        <v>28</v>
      </c>
      <c r="AC71" s="57"/>
      <c r="AD71" s="57">
        <f t="shared" si="53"/>
        <v>80</v>
      </c>
      <c r="AE71" s="57"/>
      <c r="AF71" s="57"/>
      <c r="AG71" s="57"/>
      <c r="AH71" s="57">
        <v>4</v>
      </c>
      <c r="AI71" s="57"/>
      <c r="AJ71" s="73"/>
      <c r="AK71" s="57">
        <f t="shared" si="54"/>
        <v>80</v>
      </c>
      <c r="AL71" s="57" t="str">
        <f t="shared" si="55"/>
        <v>OK</v>
      </c>
      <c r="AM71" s="69" t="s">
        <v>251</v>
      </c>
    </row>
    <row r="72" spans="7:39" ht="30" customHeight="1" thickBot="1" x14ac:dyDescent="0.3">
      <c r="G72" s="50" t="str">
        <f>CONCATENATE("EGP",Tabela13[[#This Row],[Período]],Tabela13[[#This Row],[Dif.]],Tabela13[[#This Row],[Grade]])</f>
        <v>EGP3A2017</v>
      </c>
      <c r="H72" s="50" t="s">
        <v>229</v>
      </c>
      <c r="I72" s="50">
        <v>2017</v>
      </c>
      <c r="J72" s="49" t="s">
        <v>181</v>
      </c>
      <c r="K72" s="50" t="s">
        <v>112</v>
      </c>
      <c r="L72" s="50">
        <v>3</v>
      </c>
      <c r="M72" s="50">
        <v>80</v>
      </c>
      <c r="N72" s="50" t="s">
        <v>208</v>
      </c>
      <c r="O72" s="5"/>
      <c r="P72" s="5"/>
      <c r="V72" s="5" t="str">
        <f>IF($S$3=Tabela13[[#This Row],[Grade]],IF($R$3=Tabela13[[#This Row],[Período]],Tabela13[[#This Row],[Disciplina]],""),"")</f>
        <v/>
      </c>
      <c r="W72" s="55">
        <f t="shared" si="56"/>
        <v>3</v>
      </c>
      <c r="X72" s="55" t="s">
        <v>234</v>
      </c>
      <c r="Y72" s="55" t="str">
        <f>CONCATENATE("EGP",W72,X72,$Z66)</f>
        <v>EGP3F2013</v>
      </c>
      <c r="Z72" s="70" t="e">
        <f t="shared" si="51"/>
        <v>#N/A</v>
      </c>
      <c r="AA72" s="55" t="e">
        <f t="shared" si="52"/>
        <v>#N/A</v>
      </c>
      <c r="AB72" s="66"/>
      <c r="AC72" s="55"/>
      <c r="AD72" s="55" t="e">
        <f t="shared" si="53"/>
        <v>#N/A</v>
      </c>
      <c r="AE72" s="55"/>
      <c r="AF72" s="55"/>
      <c r="AG72" s="55"/>
      <c r="AH72" s="55"/>
      <c r="AI72" s="55"/>
      <c r="AJ72" s="74"/>
      <c r="AK72" s="55">
        <f t="shared" si="54"/>
        <v>0</v>
      </c>
      <c r="AL72" s="55" t="e">
        <f t="shared" si="55"/>
        <v>#N/A</v>
      </c>
      <c r="AM72" s="70"/>
    </row>
    <row r="73" spans="7:39" ht="30" customHeight="1" thickBot="1" x14ac:dyDescent="0.3">
      <c r="G73" s="50" t="str">
        <f>CONCATENATE("EGP",Tabela13[[#This Row],[Período]],Tabela13[[#This Row],[Dif.]],Tabela13[[#This Row],[Grade]])</f>
        <v>EGP3B2017</v>
      </c>
      <c r="H73" s="50" t="s">
        <v>232</v>
      </c>
      <c r="I73" s="50">
        <v>2017</v>
      </c>
      <c r="J73" s="49" t="s">
        <v>182</v>
      </c>
      <c r="K73" s="50" t="s">
        <v>112</v>
      </c>
      <c r="L73" s="50">
        <v>3</v>
      </c>
      <c r="M73" s="50">
        <v>80</v>
      </c>
      <c r="N73" s="50" t="s">
        <v>208</v>
      </c>
      <c r="O73" s="5"/>
      <c r="P73" s="5"/>
      <c r="V73" s="5" t="str">
        <f>IF($S$3=Tabela13[[#This Row],[Grade]],IF($R$3=Tabela13[[#This Row],[Período]],Tabela13[[#This Row],[Disciplina]],""),"")</f>
        <v/>
      </c>
      <c r="AK73" s="15">
        <f>SUM(AK67:AK72)</f>
        <v>80</v>
      </c>
    </row>
    <row r="74" spans="7:39" ht="30" customHeight="1" thickBot="1" x14ac:dyDescent="0.3">
      <c r="G74" s="50" t="str">
        <f>CONCATENATE("EGP",Tabela13[[#This Row],[Período]],Tabela13[[#This Row],[Dif.]],Tabela13[[#This Row],[Grade]])</f>
        <v>EGP3C2017</v>
      </c>
      <c r="H74" s="50" t="s">
        <v>230</v>
      </c>
      <c r="I74" s="50">
        <v>2017</v>
      </c>
      <c r="J74" s="49" t="s">
        <v>137</v>
      </c>
      <c r="K74" s="50" t="s">
        <v>112</v>
      </c>
      <c r="L74" s="50">
        <v>3</v>
      </c>
      <c r="M74" s="50">
        <v>80</v>
      </c>
      <c r="N74" s="50" t="s">
        <v>207</v>
      </c>
      <c r="O74" s="5"/>
      <c r="P74" s="5"/>
      <c r="V74" s="5" t="str">
        <f>IF($S$3=Tabela13[[#This Row],[Grade]],IF($R$3=Tabela13[[#This Row],[Período]],Tabela13[[#This Row],[Disciplina]],""),"")</f>
        <v/>
      </c>
      <c r="W74" s="61"/>
      <c r="X74" s="61"/>
      <c r="Y74" s="52" t="e">
        <f>VLOOKUP(W74,Turma,2,0)</f>
        <v>#N/A</v>
      </c>
      <c r="Z74" s="60" t="e">
        <f>VLOOKUP(W74,Turma,4,0)</f>
        <v>#N/A</v>
      </c>
      <c r="AA74" s="52" t="s">
        <v>2</v>
      </c>
      <c r="AB74" s="52" t="s">
        <v>0</v>
      </c>
      <c r="AC74" s="52"/>
      <c r="AD74" s="52" t="s">
        <v>119</v>
      </c>
      <c r="AE74" s="52" t="s">
        <v>224</v>
      </c>
      <c r="AF74" s="52" t="s">
        <v>225</v>
      </c>
      <c r="AG74" s="52" t="s">
        <v>226</v>
      </c>
      <c r="AH74" s="52" t="s">
        <v>227</v>
      </c>
      <c r="AI74" s="52" t="s">
        <v>228</v>
      </c>
      <c r="AJ74" s="52" t="s">
        <v>242</v>
      </c>
      <c r="AK74" s="62" t="s">
        <v>241</v>
      </c>
      <c r="AL74" s="52"/>
      <c r="AM74" s="62" t="s">
        <v>243</v>
      </c>
    </row>
    <row r="75" spans="7:39" ht="30" customHeight="1" x14ac:dyDescent="0.25">
      <c r="G75" s="50" t="str">
        <f>CONCATENATE("EGP",Tabela13[[#This Row],[Período]],Tabela13[[#This Row],[Dif.]],Tabela13[[#This Row],[Grade]])</f>
        <v>EGP3D2017</v>
      </c>
      <c r="H75" s="50" t="s">
        <v>233</v>
      </c>
      <c r="I75" s="50">
        <v>2017</v>
      </c>
      <c r="J75" s="49" t="s">
        <v>129</v>
      </c>
      <c r="K75" s="50" t="s">
        <v>112</v>
      </c>
      <c r="L75" s="50">
        <v>3</v>
      </c>
      <c r="M75" s="50">
        <v>80</v>
      </c>
      <c r="N75" s="50" t="s">
        <v>208</v>
      </c>
      <c r="O75" s="5"/>
      <c r="P75" s="5"/>
      <c r="V75" s="5" t="str">
        <f>IF($S$3=Tabela13[[#This Row],[Grade]],IF($R$3=Tabela13[[#This Row],[Período]],Tabela13[[#This Row],[Disciplina]],""),"")</f>
        <v/>
      </c>
      <c r="W75" s="56" t="e">
        <f>VLOOKUP(W74,Turma,3,0)</f>
        <v>#N/A</v>
      </c>
      <c r="X75" s="56" t="s">
        <v>229</v>
      </c>
      <c r="Y75" s="56" t="e">
        <f>CONCATENATE("EGP",W75,X75,$Z74)</f>
        <v>#N/A</v>
      </c>
      <c r="Z75" s="67" t="e">
        <f t="shared" ref="Z75:Z80" si="57">VLOOKUP(Y75,Disciplinas,4,0)</f>
        <v>#N/A</v>
      </c>
      <c r="AA75" s="56" t="e">
        <f t="shared" ref="AA75:AA80" si="58">VLOOKUP(Y75,Disciplinas,5,0)</f>
        <v>#N/A</v>
      </c>
      <c r="AB75" s="63"/>
      <c r="AC75" s="56"/>
      <c r="AD75" s="56" t="e">
        <f t="shared" ref="AD75:AD80" si="59">VLOOKUP(Y75,Disciplinas,7,0)</f>
        <v>#N/A</v>
      </c>
      <c r="AE75" s="71"/>
      <c r="AF75" s="71"/>
      <c r="AG75" s="71"/>
      <c r="AH75" s="71"/>
      <c r="AI75" s="71"/>
      <c r="AJ75" s="71"/>
      <c r="AK75" s="56">
        <f>SUM(AE75:AJ75)*20</f>
        <v>0</v>
      </c>
      <c r="AL75" s="56" t="e">
        <f>IF(AK75=AD75,"OK","ERRO")</f>
        <v>#N/A</v>
      </c>
      <c r="AM75" s="78"/>
    </row>
    <row r="76" spans="7:39" ht="30" customHeight="1" x14ac:dyDescent="0.25">
      <c r="G76" s="50" t="str">
        <f>CONCATENATE("EGP",Tabela13[[#This Row],[Período]],Tabela13[[#This Row],[Dif.]],Tabela13[[#This Row],[Grade]])</f>
        <v>EGP3E2017</v>
      </c>
      <c r="H76" s="50" t="s">
        <v>231</v>
      </c>
      <c r="I76" s="50">
        <v>2017</v>
      </c>
      <c r="J76" s="49" t="s">
        <v>183</v>
      </c>
      <c r="K76" s="50" t="s">
        <v>117</v>
      </c>
      <c r="L76" s="50">
        <v>3</v>
      </c>
      <c r="M76" s="50">
        <v>40</v>
      </c>
      <c r="N76" s="50" t="s">
        <v>208</v>
      </c>
      <c r="O76" s="5"/>
      <c r="P76" s="5"/>
      <c r="V76" s="5" t="str">
        <f>IF($S$3=Tabela13[[#This Row],[Grade]],IF($R$3=Tabela13[[#This Row],[Período]],Tabela13[[#This Row],[Disciplina]],""),"")</f>
        <v/>
      </c>
      <c r="W76" s="46" t="e">
        <f>W75</f>
        <v>#N/A</v>
      </c>
      <c r="X76" s="46" t="s">
        <v>232</v>
      </c>
      <c r="Y76" s="46" t="e">
        <f>CONCATENATE("EGP",W76,X76,$Z74)</f>
        <v>#N/A</v>
      </c>
      <c r="Z76" s="68" t="e">
        <f t="shared" si="57"/>
        <v>#N/A</v>
      </c>
      <c r="AA76" s="46" t="e">
        <f t="shared" si="58"/>
        <v>#N/A</v>
      </c>
      <c r="AB76" s="64"/>
      <c r="AC76" s="46"/>
      <c r="AD76" s="46" t="e">
        <f t="shared" si="59"/>
        <v>#N/A</v>
      </c>
      <c r="AE76" s="72"/>
      <c r="AF76" s="72"/>
      <c r="AG76" s="72"/>
      <c r="AH76" s="72"/>
      <c r="AI76" s="72"/>
      <c r="AJ76" s="72"/>
      <c r="AK76" s="46">
        <f t="shared" ref="AK76:AK80" si="60">SUM(AE76:AJ76)*20</f>
        <v>0</v>
      </c>
      <c r="AL76" s="46" t="e">
        <f t="shared" ref="AL76:AL80" si="61">IF(AK76=AD76,"OK","ERRO")</f>
        <v>#N/A</v>
      </c>
      <c r="AM76" s="79"/>
    </row>
    <row r="77" spans="7:39" ht="30" customHeight="1" x14ac:dyDescent="0.25">
      <c r="G77" s="50" t="str">
        <f>CONCATENATE("EGP",Tabela13[[#This Row],[Período]],Tabela13[[#This Row],[Dif.]],Tabela13[[#This Row],[Grade]])</f>
        <v>EGP3F2017</v>
      </c>
      <c r="H77" s="50" t="s">
        <v>234</v>
      </c>
      <c r="I77" s="50">
        <v>2017</v>
      </c>
      <c r="J77" s="49" t="s">
        <v>126</v>
      </c>
      <c r="K77" s="50" t="s">
        <v>117</v>
      </c>
      <c r="L77" s="50">
        <v>3</v>
      </c>
      <c r="M77" s="50">
        <v>40</v>
      </c>
      <c r="N77" s="50" t="s">
        <v>208</v>
      </c>
      <c r="O77" s="5"/>
      <c r="P77" s="5"/>
      <c r="V77" s="5" t="str">
        <f>IF($S$3=Tabela13[[#This Row],[Grade]],IF($R$3=Tabela13[[#This Row],[Período]],Tabela13[[#This Row],[Disciplina]],""),"")</f>
        <v/>
      </c>
      <c r="W77" s="57" t="e">
        <f t="shared" ref="W77:W80" si="62">W76</f>
        <v>#N/A</v>
      </c>
      <c r="X77" s="57" t="s">
        <v>230</v>
      </c>
      <c r="Y77" s="57" t="e">
        <f>CONCATENATE("EGP",W77,X77,$Z74)</f>
        <v>#N/A</v>
      </c>
      <c r="Z77" s="69" t="e">
        <f t="shared" si="57"/>
        <v>#N/A</v>
      </c>
      <c r="AA77" s="57" t="e">
        <f t="shared" si="58"/>
        <v>#N/A</v>
      </c>
      <c r="AB77" s="65"/>
      <c r="AC77" s="57"/>
      <c r="AD77" s="57" t="e">
        <f t="shared" si="59"/>
        <v>#N/A</v>
      </c>
      <c r="AE77" s="73"/>
      <c r="AF77" s="73"/>
      <c r="AG77" s="73"/>
      <c r="AH77" s="73"/>
      <c r="AI77" s="73"/>
      <c r="AJ77" s="73"/>
      <c r="AK77" s="57">
        <f t="shared" si="60"/>
        <v>0</v>
      </c>
      <c r="AL77" s="57" t="e">
        <f t="shared" si="61"/>
        <v>#N/A</v>
      </c>
      <c r="AM77" s="80"/>
    </row>
    <row r="78" spans="7:39" ht="30" customHeight="1" x14ac:dyDescent="0.25">
      <c r="G78" s="50" t="str">
        <f>CONCATENATE("EGP",Tabela13[[#This Row],[Período]],Tabela13[[#This Row],[Dif.]],Tabela13[[#This Row],[Grade]])</f>
        <v>EGP4A2017</v>
      </c>
      <c r="H78" s="50" t="s">
        <v>229</v>
      </c>
      <c r="I78" s="50">
        <v>2017</v>
      </c>
      <c r="J78" s="49" t="s">
        <v>184</v>
      </c>
      <c r="K78" s="50" t="s">
        <v>112</v>
      </c>
      <c r="L78" s="50">
        <v>4</v>
      </c>
      <c r="M78" s="50">
        <v>80</v>
      </c>
      <c r="N78" s="50" t="s">
        <v>208</v>
      </c>
      <c r="O78" s="5"/>
      <c r="P78" s="5"/>
      <c r="V78" s="5" t="str">
        <f>IF($S$3=Tabela13[[#This Row],[Grade]],IF($R$3=Tabela13[[#This Row],[Período]],Tabela13[[#This Row],[Disciplina]],""),"")</f>
        <v/>
      </c>
      <c r="W78" s="46" t="e">
        <f t="shared" si="62"/>
        <v>#N/A</v>
      </c>
      <c r="X78" s="46" t="s">
        <v>233</v>
      </c>
      <c r="Y78" s="46" t="e">
        <f>CONCATENATE("EGP",W78,X78,$Z74)</f>
        <v>#N/A</v>
      </c>
      <c r="Z78" s="68" t="e">
        <f t="shared" si="57"/>
        <v>#N/A</v>
      </c>
      <c r="AA78" s="46" t="e">
        <f t="shared" si="58"/>
        <v>#N/A</v>
      </c>
      <c r="AB78" s="64"/>
      <c r="AC78" s="46"/>
      <c r="AD78" s="46" t="e">
        <f t="shared" si="59"/>
        <v>#N/A</v>
      </c>
      <c r="AE78" s="72"/>
      <c r="AF78" s="72"/>
      <c r="AG78" s="72"/>
      <c r="AH78" s="72"/>
      <c r="AI78" s="72"/>
      <c r="AJ78" s="72"/>
      <c r="AK78" s="46">
        <f t="shared" si="60"/>
        <v>0</v>
      </c>
      <c r="AL78" s="46" t="e">
        <f t="shared" si="61"/>
        <v>#N/A</v>
      </c>
      <c r="AM78" s="79"/>
    </row>
    <row r="79" spans="7:39" ht="30" customHeight="1" x14ac:dyDescent="0.25">
      <c r="G79" s="50" t="str">
        <f>CONCATENATE("EGP",Tabela13[[#This Row],[Período]],Tabela13[[#This Row],[Dif.]],Tabela13[[#This Row],[Grade]])</f>
        <v>EGP4B2017</v>
      </c>
      <c r="H79" s="50" t="s">
        <v>232</v>
      </c>
      <c r="I79" s="50">
        <v>2017</v>
      </c>
      <c r="J79" s="49" t="s">
        <v>185</v>
      </c>
      <c r="K79" s="50" t="s">
        <v>112</v>
      </c>
      <c r="L79" s="50">
        <v>4</v>
      </c>
      <c r="M79" s="50">
        <v>80</v>
      </c>
      <c r="N79" s="50" t="s">
        <v>208</v>
      </c>
      <c r="O79" s="5"/>
      <c r="P79" s="5"/>
      <c r="V79" s="5" t="str">
        <f>IF($S$3=Tabela13[[#This Row],[Grade]],IF($R$3=Tabela13[[#This Row],[Período]],Tabela13[[#This Row],[Disciplina]],""),"")</f>
        <v/>
      </c>
      <c r="W79" s="57" t="e">
        <f t="shared" si="62"/>
        <v>#N/A</v>
      </c>
      <c r="X79" s="57" t="s">
        <v>231</v>
      </c>
      <c r="Y79" s="57" t="e">
        <f>CONCATENATE("EGP",W79,X79,$Z74)</f>
        <v>#N/A</v>
      </c>
      <c r="Z79" s="69" t="e">
        <f t="shared" si="57"/>
        <v>#N/A</v>
      </c>
      <c r="AA79" s="57" t="e">
        <f t="shared" si="58"/>
        <v>#N/A</v>
      </c>
      <c r="AB79" s="65"/>
      <c r="AC79" s="57"/>
      <c r="AD79" s="57" t="e">
        <f t="shared" si="59"/>
        <v>#N/A</v>
      </c>
      <c r="AE79" s="73"/>
      <c r="AF79" s="73"/>
      <c r="AG79" s="73"/>
      <c r="AH79" s="73"/>
      <c r="AI79" s="73"/>
      <c r="AJ79" s="73"/>
      <c r="AK79" s="57">
        <f t="shared" si="60"/>
        <v>0</v>
      </c>
      <c r="AL79" s="57" t="e">
        <f t="shared" si="61"/>
        <v>#N/A</v>
      </c>
      <c r="AM79" s="80"/>
    </row>
    <row r="80" spans="7:39" ht="30" customHeight="1" thickBot="1" x14ac:dyDescent="0.3">
      <c r="G80" s="50" t="str">
        <f>CONCATENATE("EGP",Tabela13[[#This Row],[Período]],Tabela13[[#This Row],[Dif.]],Tabela13[[#This Row],[Grade]])</f>
        <v>EGP4C2017</v>
      </c>
      <c r="H80" s="50" t="s">
        <v>230</v>
      </c>
      <c r="I80" s="50">
        <v>2017</v>
      </c>
      <c r="J80" s="49" t="s">
        <v>128</v>
      </c>
      <c r="K80" s="50" t="s">
        <v>112</v>
      </c>
      <c r="L80" s="50">
        <v>4</v>
      </c>
      <c r="M80" s="50">
        <v>80</v>
      </c>
      <c r="N80" s="50" t="s">
        <v>208</v>
      </c>
      <c r="O80" s="5"/>
      <c r="P80" s="5"/>
      <c r="V80" s="5" t="str">
        <f>IF($S$3=Tabela13[[#This Row],[Grade]],IF($R$3=Tabela13[[#This Row],[Período]],Tabela13[[#This Row],[Disciplina]],""),"")</f>
        <v/>
      </c>
      <c r="W80" s="55" t="e">
        <f t="shared" si="62"/>
        <v>#N/A</v>
      </c>
      <c r="X80" s="55" t="s">
        <v>234</v>
      </c>
      <c r="Y80" s="55" t="e">
        <f>CONCATENATE("EGP",W80,X80,$Z74)</f>
        <v>#N/A</v>
      </c>
      <c r="Z80" s="70" t="e">
        <f t="shared" si="57"/>
        <v>#N/A</v>
      </c>
      <c r="AA80" s="55" t="e">
        <f t="shared" si="58"/>
        <v>#N/A</v>
      </c>
      <c r="AB80" s="66"/>
      <c r="AC80" s="55"/>
      <c r="AD80" s="55" t="e">
        <f t="shared" si="59"/>
        <v>#N/A</v>
      </c>
      <c r="AE80" s="55"/>
      <c r="AF80" s="55"/>
      <c r="AG80" s="55"/>
      <c r="AH80" s="55"/>
      <c r="AI80" s="55"/>
      <c r="AJ80" s="55"/>
      <c r="AK80" s="55">
        <f t="shared" si="60"/>
        <v>0</v>
      </c>
      <c r="AL80" s="55" t="e">
        <f t="shared" si="61"/>
        <v>#N/A</v>
      </c>
      <c r="AM80" s="81"/>
    </row>
    <row r="81" spans="7:39" ht="30" customHeight="1" thickBot="1" x14ac:dyDescent="0.3">
      <c r="G81" s="50" t="str">
        <f>CONCATENATE("EGP",Tabela13[[#This Row],[Período]],Tabela13[[#This Row],[Dif.]],Tabela13[[#This Row],[Grade]])</f>
        <v>EGP4D2017</v>
      </c>
      <c r="H81" s="50" t="s">
        <v>233</v>
      </c>
      <c r="I81" s="50">
        <v>2017</v>
      </c>
      <c r="J81" s="49" t="s">
        <v>186</v>
      </c>
      <c r="K81" s="50" t="s">
        <v>112</v>
      </c>
      <c r="L81" s="50">
        <v>4</v>
      </c>
      <c r="M81" s="50">
        <v>80</v>
      </c>
      <c r="N81" s="50" t="s">
        <v>208</v>
      </c>
      <c r="O81" s="5"/>
      <c r="P81" s="5"/>
      <c r="V81" s="5" t="str">
        <f>IF($S$3=Tabela13[[#This Row],[Grade]],IF($R$3=Tabela13[[#This Row],[Período]],Tabela13[[#This Row],[Disciplina]],""),"")</f>
        <v/>
      </c>
      <c r="AK81" s="15">
        <f>SUM(AK75:AK80)</f>
        <v>0</v>
      </c>
    </row>
    <row r="82" spans="7:39" ht="30" customHeight="1" thickBot="1" x14ac:dyDescent="0.3">
      <c r="G82" s="50" t="str">
        <f>CONCATENATE("EGP",Tabela13[[#This Row],[Período]],Tabela13[[#This Row],[Dif.]],Tabela13[[#This Row],[Grade]])</f>
        <v>EGP4E2017</v>
      </c>
      <c r="H82" s="50" t="s">
        <v>231</v>
      </c>
      <c r="I82" s="50">
        <v>2017</v>
      </c>
      <c r="J82" s="49" t="s">
        <v>123</v>
      </c>
      <c r="K82" s="50" t="s">
        <v>112</v>
      </c>
      <c r="L82" s="50">
        <v>4</v>
      </c>
      <c r="M82" s="50">
        <v>80</v>
      </c>
      <c r="N82" s="50" t="s">
        <v>207</v>
      </c>
      <c r="O82" s="5"/>
      <c r="P82" s="5"/>
      <c r="V82" s="5" t="str">
        <f>IF($S$3=Tabela13[[#This Row],[Grade]],IF($R$3=Tabela13[[#This Row],[Período]],Tabela13[[#This Row],[Disciplina]],""),"")</f>
        <v/>
      </c>
      <c r="W82" s="61"/>
      <c r="X82" s="61"/>
      <c r="Y82" s="52" t="e">
        <f>VLOOKUP(W82,Turma,2,0)</f>
        <v>#N/A</v>
      </c>
      <c r="Z82" s="60" t="e">
        <f>VLOOKUP(W82,Turma,4,0)</f>
        <v>#N/A</v>
      </c>
      <c r="AA82" s="52" t="s">
        <v>2</v>
      </c>
      <c r="AB82" s="52" t="s">
        <v>0</v>
      </c>
      <c r="AC82" s="52"/>
      <c r="AD82" s="52" t="s">
        <v>119</v>
      </c>
      <c r="AE82" s="52" t="s">
        <v>224</v>
      </c>
      <c r="AF82" s="52" t="s">
        <v>225</v>
      </c>
      <c r="AG82" s="52" t="s">
        <v>226</v>
      </c>
      <c r="AH82" s="52" t="s">
        <v>227</v>
      </c>
      <c r="AI82" s="52" t="s">
        <v>228</v>
      </c>
      <c r="AJ82" s="52" t="s">
        <v>242</v>
      </c>
      <c r="AK82" s="62" t="s">
        <v>241</v>
      </c>
      <c r="AL82" s="52"/>
      <c r="AM82" s="62" t="s">
        <v>243</v>
      </c>
    </row>
    <row r="83" spans="7:39" ht="30" customHeight="1" x14ac:dyDescent="0.25">
      <c r="G83" s="50" t="str">
        <f>CONCATENATE("EGP",Tabela13[[#This Row],[Período]],Tabela13[[#This Row],[Dif.]],Tabela13[[#This Row],[Grade]])</f>
        <v>EGP5A2017</v>
      </c>
      <c r="H83" s="50" t="s">
        <v>229</v>
      </c>
      <c r="I83" s="50">
        <v>2017</v>
      </c>
      <c r="J83" s="49" t="s">
        <v>146</v>
      </c>
      <c r="K83" s="50" t="s">
        <v>112</v>
      </c>
      <c r="L83" s="50">
        <v>5</v>
      </c>
      <c r="M83" s="50">
        <v>80</v>
      </c>
      <c r="N83" s="50" t="s">
        <v>208</v>
      </c>
      <c r="O83" s="5"/>
      <c r="P83" s="5"/>
      <c r="V83" s="5" t="str">
        <f>IF($S$3=Tabela13[[#This Row],[Grade]],IF($R$3=Tabela13[[#This Row],[Período]],Tabela13[[#This Row],[Disciplina]],""),"")</f>
        <v/>
      </c>
      <c r="W83" s="56" t="e">
        <f>VLOOKUP(W82,Turma,3,0)</f>
        <v>#N/A</v>
      </c>
      <c r="X83" s="56" t="s">
        <v>229</v>
      </c>
      <c r="Y83" s="56" t="e">
        <f>CONCATENATE("EGP",W83,X83,$Z82)</f>
        <v>#N/A</v>
      </c>
      <c r="Z83" s="67" t="e">
        <f t="shared" ref="Z83:Z88" si="63">VLOOKUP(Y83,Disciplinas,4,0)</f>
        <v>#N/A</v>
      </c>
      <c r="AA83" s="56" t="e">
        <f t="shared" ref="AA83:AA88" si="64">VLOOKUP(Y83,Disciplinas,5,0)</f>
        <v>#N/A</v>
      </c>
      <c r="AB83" s="63"/>
      <c r="AC83" s="56"/>
      <c r="AD83" s="56" t="e">
        <f t="shared" ref="AD83:AD88" si="65">VLOOKUP(Y83,Disciplinas,7,0)</f>
        <v>#N/A</v>
      </c>
      <c r="AE83" s="56"/>
      <c r="AF83" s="56"/>
      <c r="AG83" s="56"/>
      <c r="AH83" s="56"/>
      <c r="AI83" s="56"/>
      <c r="AJ83" s="56"/>
      <c r="AK83" s="56">
        <f>SUM(AE83:AJ83)*20</f>
        <v>0</v>
      </c>
      <c r="AL83" s="56" t="e">
        <f>IF(AK83=AD83,"OK","ERRO")</f>
        <v>#N/A</v>
      </c>
      <c r="AM83" s="67"/>
    </row>
    <row r="84" spans="7:39" ht="30" customHeight="1" x14ac:dyDescent="0.25">
      <c r="G84" s="50" t="str">
        <f>CONCATENATE("EGP",Tabela13[[#This Row],[Período]],Tabela13[[#This Row],[Dif.]],Tabela13[[#This Row],[Grade]])</f>
        <v>EGP5B2017</v>
      </c>
      <c r="H84" s="50" t="s">
        <v>232</v>
      </c>
      <c r="I84" s="50">
        <v>2017</v>
      </c>
      <c r="J84" s="49" t="s">
        <v>187</v>
      </c>
      <c r="K84" s="50" t="s">
        <v>112</v>
      </c>
      <c r="L84" s="50">
        <v>5</v>
      </c>
      <c r="M84" s="50">
        <v>80</v>
      </c>
      <c r="N84" s="50" t="s">
        <v>208</v>
      </c>
      <c r="O84" s="5"/>
      <c r="P84" s="5"/>
      <c r="V84" s="5" t="str">
        <f>IF($S$3=Tabela13[[#This Row],[Grade]],IF($R$3=Tabela13[[#This Row],[Período]],Tabela13[[#This Row],[Disciplina]],""),"")</f>
        <v/>
      </c>
      <c r="W84" s="46" t="e">
        <f>W83</f>
        <v>#N/A</v>
      </c>
      <c r="X84" s="46" t="s">
        <v>232</v>
      </c>
      <c r="Y84" s="46" t="e">
        <f>CONCATENATE("EGP",W84,X84,$Z82)</f>
        <v>#N/A</v>
      </c>
      <c r="Z84" s="68" t="e">
        <f t="shared" si="63"/>
        <v>#N/A</v>
      </c>
      <c r="AA84" s="46" t="e">
        <f t="shared" si="64"/>
        <v>#N/A</v>
      </c>
      <c r="AB84" s="64"/>
      <c r="AC84" s="46"/>
      <c r="AD84" s="46" t="e">
        <f t="shared" si="65"/>
        <v>#N/A</v>
      </c>
      <c r="AE84" s="46"/>
      <c r="AF84" s="46"/>
      <c r="AG84" s="46"/>
      <c r="AH84" s="46"/>
      <c r="AI84" s="46"/>
      <c r="AJ84" s="46"/>
      <c r="AK84" s="46">
        <f t="shared" ref="AK84:AK88" si="66">SUM(AE84:AJ84)*20</f>
        <v>0</v>
      </c>
      <c r="AL84" s="46" t="e">
        <f t="shared" ref="AL84:AL88" si="67">IF(AK84=AD84,"OK","ERRO")</f>
        <v>#N/A</v>
      </c>
      <c r="AM84" s="68"/>
    </row>
    <row r="85" spans="7:39" ht="30" customHeight="1" x14ac:dyDescent="0.25">
      <c r="G85" s="50" t="str">
        <f>CONCATENATE("EGP",Tabela13[[#This Row],[Período]],Tabela13[[#This Row],[Dif.]],Tabela13[[#This Row],[Grade]])</f>
        <v>EGP5C2017</v>
      </c>
      <c r="H85" s="50" t="s">
        <v>230</v>
      </c>
      <c r="I85" s="50">
        <v>2017</v>
      </c>
      <c r="J85" s="49" t="s">
        <v>149</v>
      </c>
      <c r="K85" s="50" t="s">
        <v>112</v>
      </c>
      <c r="L85" s="50">
        <v>5</v>
      </c>
      <c r="M85" s="50">
        <v>80</v>
      </c>
      <c r="N85" s="50" t="s">
        <v>208</v>
      </c>
      <c r="O85" s="5"/>
      <c r="P85" s="5"/>
      <c r="V85" s="5" t="str">
        <f>IF($S$3=Tabela13[[#This Row],[Grade]],IF($R$3=Tabela13[[#This Row],[Período]],Tabela13[[#This Row],[Disciplina]],""),"")</f>
        <v/>
      </c>
      <c r="W85" s="57" t="e">
        <f t="shared" ref="W85:W88" si="68">W84</f>
        <v>#N/A</v>
      </c>
      <c r="X85" s="57" t="s">
        <v>230</v>
      </c>
      <c r="Y85" s="57" t="e">
        <f>CONCATENATE("EGP",W85,X85,$Z82)</f>
        <v>#N/A</v>
      </c>
      <c r="Z85" s="69" t="e">
        <f t="shared" si="63"/>
        <v>#N/A</v>
      </c>
      <c r="AA85" s="57" t="e">
        <f t="shared" si="64"/>
        <v>#N/A</v>
      </c>
      <c r="AB85" s="65"/>
      <c r="AC85" s="57"/>
      <c r="AD85" s="57" t="e">
        <f t="shared" si="65"/>
        <v>#N/A</v>
      </c>
      <c r="AE85" s="57"/>
      <c r="AF85" s="57"/>
      <c r="AG85" s="57"/>
      <c r="AH85" s="57"/>
      <c r="AI85" s="57"/>
      <c r="AJ85" s="57"/>
      <c r="AK85" s="57">
        <f t="shared" si="66"/>
        <v>0</v>
      </c>
      <c r="AL85" s="57" t="e">
        <f t="shared" si="67"/>
        <v>#N/A</v>
      </c>
      <c r="AM85" s="69"/>
    </row>
    <row r="86" spans="7:39" ht="30" customHeight="1" x14ac:dyDescent="0.25">
      <c r="G86" s="50" t="str">
        <f>CONCATENATE("EGP",Tabela13[[#This Row],[Período]],Tabela13[[#This Row],[Dif.]],Tabela13[[#This Row],[Grade]])</f>
        <v>EGP5D2017</v>
      </c>
      <c r="H86" s="50" t="s">
        <v>233</v>
      </c>
      <c r="I86" s="50">
        <v>2017</v>
      </c>
      <c r="J86" s="49" t="s">
        <v>188</v>
      </c>
      <c r="K86" s="50" t="s">
        <v>112</v>
      </c>
      <c r="L86" s="50">
        <v>5</v>
      </c>
      <c r="M86" s="50">
        <v>80</v>
      </c>
      <c r="N86" s="50" t="s">
        <v>208</v>
      </c>
      <c r="O86" s="5"/>
      <c r="P86" s="5"/>
      <c r="V86" s="5" t="str">
        <f>IF($S$3=Tabela13[[#This Row],[Grade]],IF($R$3=Tabela13[[#This Row],[Período]],Tabela13[[#This Row],[Disciplina]],""),"")</f>
        <v/>
      </c>
      <c r="W86" s="46" t="e">
        <f t="shared" si="68"/>
        <v>#N/A</v>
      </c>
      <c r="X86" s="46" t="s">
        <v>233</v>
      </c>
      <c r="Y86" s="46" t="e">
        <f>CONCATENATE("EGP",W86,X86,$Z82)</f>
        <v>#N/A</v>
      </c>
      <c r="Z86" s="68" t="e">
        <f t="shared" si="63"/>
        <v>#N/A</v>
      </c>
      <c r="AA86" s="46" t="e">
        <f t="shared" si="64"/>
        <v>#N/A</v>
      </c>
      <c r="AB86" s="64"/>
      <c r="AC86" s="46"/>
      <c r="AD86" s="46" t="e">
        <f t="shared" si="65"/>
        <v>#N/A</v>
      </c>
      <c r="AE86" s="46"/>
      <c r="AF86" s="46"/>
      <c r="AG86" s="46"/>
      <c r="AH86" s="46"/>
      <c r="AI86" s="46"/>
      <c r="AJ86" s="46"/>
      <c r="AK86" s="46">
        <f t="shared" si="66"/>
        <v>0</v>
      </c>
      <c r="AL86" s="46" t="e">
        <f t="shared" si="67"/>
        <v>#N/A</v>
      </c>
      <c r="AM86" s="68"/>
    </row>
    <row r="87" spans="7:39" ht="30" customHeight="1" x14ac:dyDescent="0.25">
      <c r="G87" s="50" t="str">
        <f>CONCATENATE("EGP",Tabela13[[#This Row],[Período]],Tabela13[[#This Row],[Dif.]],Tabela13[[#This Row],[Grade]])</f>
        <v>EGP5E2017</v>
      </c>
      <c r="H87" s="50" t="s">
        <v>231</v>
      </c>
      <c r="I87" s="50">
        <v>2017</v>
      </c>
      <c r="J87" s="49" t="s">
        <v>189</v>
      </c>
      <c r="K87" s="50" t="s">
        <v>112</v>
      </c>
      <c r="L87" s="50">
        <v>5</v>
      </c>
      <c r="M87" s="50">
        <v>80</v>
      </c>
      <c r="N87" s="50" t="s">
        <v>207</v>
      </c>
      <c r="O87" s="5"/>
      <c r="P87" s="5"/>
      <c r="V87" s="5" t="str">
        <f>IF($S$3=Tabela13[[#This Row],[Grade]],IF($R$3=Tabela13[[#This Row],[Período]],Tabela13[[#This Row],[Disciplina]],""),"")</f>
        <v/>
      </c>
      <c r="W87" s="57" t="e">
        <f t="shared" si="68"/>
        <v>#N/A</v>
      </c>
      <c r="X87" s="57" t="s">
        <v>231</v>
      </c>
      <c r="Y87" s="57" t="e">
        <f>CONCATENATE("EGP",W87,X87,$Z82)</f>
        <v>#N/A</v>
      </c>
      <c r="Z87" s="69" t="e">
        <f t="shared" si="63"/>
        <v>#N/A</v>
      </c>
      <c r="AA87" s="57" t="e">
        <f t="shared" si="64"/>
        <v>#N/A</v>
      </c>
      <c r="AB87" s="65"/>
      <c r="AC87" s="57"/>
      <c r="AD87" s="57" t="e">
        <f t="shared" si="65"/>
        <v>#N/A</v>
      </c>
      <c r="AE87" s="57"/>
      <c r="AF87" s="57"/>
      <c r="AG87" s="57"/>
      <c r="AH87" s="57"/>
      <c r="AI87" s="57"/>
      <c r="AJ87" s="57"/>
      <c r="AK87" s="57">
        <f t="shared" si="66"/>
        <v>0</v>
      </c>
      <c r="AL87" s="57" t="e">
        <f t="shared" si="67"/>
        <v>#N/A</v>
      </c>
      <c r="AM87" s="69"/>
    </row>
    <row r="88" spans="7:39" ht="30" customHeight="1" thickBot="1" x14ac:dyDescent="0.3">
      <c r="G88" s="50" t="str">
        <f>CONCATENATE("EGP",Tabela13[[#This Row],[Período]],Tabela13[[#This Row],[Dif.]],Tabela13[[#This Row],[Grade]])</f>
        <v>EGP6A2017</v>
      </c>
      <c r="H88" s="50" t="s">
        <v>229</v>
      </c>
      <c r="I88" s="50">
        <v>2017</v>
      </c>
      <c r="J88" s="49" t="s">
        <v>165</v>
      </c>
      <c r="K88" s="50" t="s">
        <v>112</v>
      </c>
      <c r="L88" s="50">
        <v>6</v>
      </c>
      <c r="M88" s="50">
        <v>80</v>
      </c>
      <c r="N88" s="50" t="s">
        <v>208</v>
      </c>
      <c r="O88" s="5"/>
      <c r="P88" s="5"/>
      <c r="V88" s="5" t="str">
        <f>IF($S$3=Tabela13[[#This Row],[Grade]],IF($R$3=Tabela13[[#This Row],[Período]],Tabela13[[#This Row],[Disciplina]],""),"")</f>
        <v/>
      </c>
      <c r="W88" s="55" t="e">
        <f t="shared" si="68"/>
        <v>#N/A</v>
      </c>
      <c r="X88" s="55" t="s">
        <v>234</v>
      </c>
      <c r="Y88" s="55" t="e">
        <f>CONCATENATE("EGP",W88,X88,$Z82)</f>
        <v>#N/A</v>
      </c>
      <c r="Z88" s="70" t="e">
        <f t="shared" si="63"/>
        <v>#N/A</v>
      </c>
      <c r="AA88" s="55" t="e">
        <f t="shared" si="64"/>
        <v>#N/A</v>
      </c>
      <c r="AB88" s="66"/>
      <c r="AC88" s="55"/>
      <c r="AD88" s="55" t="e">
        <f t="shared" si="65"/>
        <v>#N/A</v>
      </c>
      <c r="AE88" s="55"/>
      <c r="AF88" s="55"/>
      <c r="AG88" s="55"/>
      <c r="AH88" s="55"/>
      <c r="AI88" s="55"/>
      <c r="AJ88" s="55"/>
      <c r="AK88" s="55">
        <f t="shared" si="66"/>
        <v>0</v>
      </c>
      <c r="AL88" s="55" t="e">
        <f t="shared" si="67"/>
        <v>#N/A</v>
      </c>
      <c r="AM88" s="70"/>
    </row>
    <row r="89" spans="7:39" ht="30" customHeight="1" thickBot="1" x14ac:dyDescent="0.3">
      <c r="G89" s="50" t="str">
        <f>CONCATENATE("EGP",Tabela13[[#This Row],[Período]],Tabela13[[#This Row],[Dif.]],Tabela13[[#This Row],[Grade]])</f>
        <v>EGP6B2017</v>
      </c>
      <c r="H89" s="50" t="s">
        <v>232</v>
      </c>
      <c r="I89" s="50">
        <v>2017</v>
      </c>
      <c r="J89" s="49" t="s">
        <v>141</v>
      </c>
      <c r="K89" s="50" t="s">
        <v>112</v>
      </c>
      <c r="L89" s="50">
        <v>6</v>
      </c>
      <c r="M89" s="50">
        <v>80</v>
      </c>
      <c r="N89" s="50" t="s">
        <v>207</v>
      </c>
      <c r="O89" s="5"/>
      <c r="P89" s="5"/>
      <c r="V89" s="5" t="str">
        <f>IF($S$3=Tabela13[[#This Row],[Grade]],IF($R$3=Tabela13[[#This Row],[Período]],Tabela13[[#This Row],[Disciplina]],""),"")</f>
        <v/>
      </c>
      <c r="AK89" s="15">
        <f>SUM(AK83:AK88)</f>
        <v>0</v>
      </c>
    </row>
    <row r="90" spans="7:39" ht="30" customHeight="1" thickBot="1" x14ac:dyDescent="0.3">
      <c r="G90" s="50" t="str">
        <f>CONCATENATE("EGP",Tabela13[[#This Row],[Período]],Tabela13[[#This Row],[Dif.]],Tabela13[[#This Row],[Grade]])</f>
        <v>EGP6C2017</v>
      </c>
      <c r="H90" s="50" t="s">
        <v>230</v>
      </c>
      <c r="I90" s="50">
        <v>2017</v>
      </c>
      <c r="J90" s="49" t="s">
        <v>167</v>
      </c>
      <c r="K90" s="50" t="s">
        <v>112</v>
      </c>
      <c r="L90" s="50">
        <v>6</v>
      </c>
      <c r="M90" s="50">
        <v>80</v>
      </c>
      <c r="N90" s="50" t="s">
        <v>208</v>
      </c>
      <c r="O90" s="5"/>
      <c r="P90" s="5"/>
      <c r="V90" s="5" t="str">
        <f>IF($S$3=Tabela13[[#This Row],[Grade]],IF($R$3=Tabela13[[#This Row],[Período]],Tabela13[[#This Row],[Disciplina]],""),"")</f>
        <v/>
      </c>
      <c r="W90" s="61"/>
      <c r="X90" s="61"/>
      <c r="Y90" s="52" t="e">
        <f>VLOOKUP(W90,Turma,2,0)</f>
        <v>#N/A</v>
      </c>
      <c r="Z90" s="60" t="e">
        <f>VLOOKUP(W90,Turma,4,0)</f>
        <v>#N/A</v>
      </c>
      <c r="AA90" s="52" t="s">
        <v>2</v>
      </c>
      <c r="AB90" s="52" t="s">
        <v>0</v>
      </c>
      <c r="AC90" s="52"/>
      <c r="AD90" s="52" t="s">
        <v>119</v>
      </c>
      <c r="AE90" s="52" t="s">
        <v>224</v>
      </c>
      <c r="AF90" s="52" t="s">
        <v>225</v>
      </c>
      <c r="AG90" s="52" t="s">
        <v>226</v>
      </c>
      <c r="AH90" s="52" t="s">
        <v>227</v>
      </c>
      <c r="AI90" s="52" t="s">
        <v>228</v>
      </c>
      <c r="AJ90" s="52" t="s">
        <v>242</v>
      </c>
      <c r="AK90" s="62" t="s">
        <v>241</v>
      </c>
      <c r="AL90" s="52"/>
      <c r="AM90" s="62" t="s">
        <v>243</v>
      </c>
    </row>
    <row r="91" spans="7:39" ht="30" customHeight="1" x14ac:dyDescent="0.25">
      <c r="G91" s="50" t="str">
        <f>CONCATENATE("EGP",Tabela13[[#This Row],[Período]],Tabela13[[#This Row],[Dif.]],Tabela13[[#This Row],[Grade]])</f>
        <v>EGP6D2017</v>
      </c>
      <c r="H91" s="50" t="s">
        <v>233</v>
      </c>
      <c r="I91" s="50">
        <v>2017</v>
      </c>
      <c r="J91" s="49" t="s">
        <v>190</v>
      </c>
      <c r="K91" s="50" t="s">
        <v>112</v>
      </c>
      <c r="L91" s="50">
        <v>6</v>
      </c>
      <c r="M91" s="50">
        <v>80</v>
      </c>
      <c r="N91" s="50" t="s">
        <v>208</v>
      </c>
      <c r="O91" s="5"/>
      <c r="P91" s="5"/>
      <c r="V91" s="5" t="str">
        <f>IF($S$3=Tabela13[[#This Row],[Grade]],IF($R$3=Tabela13[[#This Row],[Período]],Tabela13[[#This Row],[Disciplina]],""),"")</f>
        <v/>
      </c>
      <c r="W91" s="56" t="e">
        <f>VLOOKUP(W90,Turma,3,0)</f>
        <v>#N/A</v>
      </c>
      <c r="X91" s="56"/>
      <c r="Y91" s="56" t="e">
        <f>CONCATENATE("EGP",W91,X91,$Z90)</f>
        <v>#N/A</v>
      </c>
      <c r="Z91" s="67" t="e">
        <f t="shared" ref="Z91:Z96" si="69">VLOOKUP(Y91,Disciplinas,4,0)</f>
        <v>#N/A</v>
      </c>
      <c r="AA91" s="56" t="e">
        <f t="shared" ref="AA91:AA96" si="70">VLOOKUP(Y91,Disciplinas,5,0)</f>
        <v>#N/A</v>
      </c>
      <c r="AB91" s="63"/>
      <c r="AC91" s="56"/>
      <c r="AD91" s="56" t="e">
        <f t="shared" ref="AD91:AD96" si="71">VLOOKUP(Y91,Disciplinas,7,0)</f>
        <v>#N/A</v>
      </c>
      <c r="AE91" s="56"/>
      <c r="AF91" s="56"/>
      <c r="AG91" s="56"/>
      <c r="AH91" s="56"/>
      <c r="AI91" s="56"/>
      <c r="AJ91" s="56"/>
      <c r="AK91" s="56">
        <f>SUM(AE91:AJ91)*20</f>
        <v>0</v>
      </c>
      <c r="AL91" s="56" t="e">
        <f>IF(AK91=AD91,"OK","ERRO")</f>
        <v>#N/A</v>
      </c>
      <c r="AM91" s="67"/>
    </row>
    <row r="92" spans="7:39" ht="30" customHeight="1" x14ac:dyDescent="0.25">
      <c r="G92" s="50" t="str">
        <f>CONCATENATE("EGP",Tabela13[[#This Row],[Período]],Tabela13[[#This Row],[Dif.]],Tabela13[[#This Row],[Grade]])</f>
        <v>EGP6E2017</v>
      </c>
      <c r="H92" s="50" t="s">
        <v>231</v>
      </c>
      <c r="I92" s="50">
        <v>2017</v>
      </c>
      <c r="J92" s="49" t="s">
        <v>125</v>
      </c>
      <c r="K92" s="50" t="s">
        <v>117</v>
      </c>
      <c r="L92" s="50">
        <v>6</v>
      </c>
      <c r="M92" s="50">
        <v>40</v>
      </c>
      <c r="N92" s="50" t="s">
        <v>208</v>
      </c>
      <c r="O92" s="5"/>
      <c r="P92" s="5"/>
      <c r="V92" s="5" t="str">
        <f>IF($S$3=Tabela13[[#This Row],[Grade]],IF($R$3=Tabela13[[#This Row],[Período]],Tabela13[[#This Row],[Disciplina]],""),"")</f>
        <v/>
      </c>
      <c r="W92" s="46" t="e">
        <f>W91</f>
        <v>#N/A</v>
      </c>
      <c r="X92" s="46"/>
      <c r="Y92" s="46" t="e">
        <f>CONCATENATE("EGP",W92,X92,$Z90)</f>
        <v>#N/A</v>
      </c>
      <c r="Z92" s="68" t="e">
        <f t="shared" si="69"/>
        <v>#N/A</v>
      </c>
      <c r="AA92" s="46" t="e">
        <f t="shared" si="70"/>
        <v>#N/A</v>
      </c>
      <c r="AB92" s="64"/>
      <c r="AC92" s="46"/>
      <c r="AD92" s="46" t="e">
        <f t="shared" si="71"/>
        <v>#N/A</v>
      </c>
      <c r="AE92" s="46"/>
      <c r="AF92" s="46"/>
      <c r="AG92" s="46"/>
      <c r="AH92" s="46"/>
      <c r="AI92" s="46"/>
      <c r="AJ92" s="46"/>
      <c r="AK92" s="46">
        <f t="shared" ref="AK92:AK96" si="72">SUM(AE92:AJ92)*20</f>
        <v>0</v>
      </c>
      <c r="AL92" s="46" t="e">
        <f t="shared" ref="AL92:AL96" si="73">IF(AK92=AD92,"OK","ERRO")</f>
        <v>#N/A</v>
      </c>
      <c r="AM92" s="68"/>
    </row>
    <row r="93" spans="7:39" ht="30" customHeight="1" x14ac:dyDescent="0.25">
      <c r="G93" s="50" t="str">
        <f>CONCATENATE("EGP",Tabela13[[#This Row],[Período]],Tabela13[[#This Row],[Dif.]],Tabela13[[#This Row],[Grade]])</f>
        <v>EGP6F2017</v>
      </c>
      <c r="H93" s="50" t="s">
        <v>234</v>
      </c>
      <c r="I93" s="50">
        <v>2017</v>
      </c>
      <c r="J93" s="49" t="s">
        <v>116</v>
      </c>
      <c r="K93" s="50" t="s">
        <v>117</v>
      </c>
      <c r="L93" s="50">
        <v>6</v>
      </c>
      <c r="M93" s="50">
        <v>40</v>
      </c>
      <c r="N93" s="50" t="s">
        <v>208</v>
      </c>
      <c r="O93" s="5"/>
      <c r="P93" s="5"/>
      <c r="V93" s="5" t="str">
        <f>IF($S$3=Tabela13[[#This Row],[Grade]],IF($R$3=Tabela13[[#This Row],[Período]],Tabela13[[#This Row],[Disciplina]],""),"")</f>
        <v/>
      </c>
      <c r="W93" s="57" t="e">
        <f t="shared" ref="W93:W96" si="74">W92</f>
        <v>#N/A</v>
      </c>
      <c r="X93" s="57"/>
      <c r="Y93" s="57" t="e">
        <f>CONCATENATE("EGP",W93,X93,$Z90)</f>
        <v>#N/A</v>
      </c>
      <c r="Z93" s="69" t="e">
        <f t="shared" si="69"/>
        <v>#N/A</v>
      </c>
      <c r="AA93" s="57" t="e">
        <f t="shared" si="70"/>
        <v>#N/A</v>
      </c>
      <c r="AB93" s="65"/>
      <c r="AC93" s="57"/>
      <c r="AD93" s="57" t="e">
        <f t="shared" si="71"/>
        <v>#N/A</v>
      </c>
      <c r="AE93" s="57"/>
      <c r="AF93" s="57"/>
      <c r="AG93" s="57"/>
      <c r="AH93" s="57"/>
      <c r="AI93" s="57"/>
      <c r="AJ93" s="57"/>
      <c r="AK93" s="57">
        <f t="shared" si="72"/>
        <v>0</v>
      </c>
      <c r="AL93" s="57" t="e">
        <f t="shared" si="73"/>
        <v>#N/A</v>
      </c>
      <c r="AM93" s="69"/>
    </row>
    <row r="94" spans="7:39" ht="30" customHeight="1" x14ac:dyDescent="0.25">
      <c r="G94" s="50" t="str">
        <f>CONCATENATE("EGP",Tabela13[[#This Row],[Período]],Tabela13[[#This Row],[Dif.]],Tabela13[[#This Row],[Grade]])</f>
        <v>EGP7A2017</v>
      </c>
      <c r="H94" s="50" t="s">
        <v>229</v>
      </c>
      <c r="I94" s="50">
        <v>2017</v>
      </c>
      <c r="J94" s="49" t="s">
        <v>191</v>
      </c>
      <c r="K94" s="50" t="s">
        <v>112</v>
      </c>
      <c r="L94" s="50">
        <v>7</v>
      </c>
      <c r="M94" s="50">
        <v>80</v>
      </c>
      <c r="N94" s="50" t="s">
        <v>208</v>
      </c>
      <c r="O94" s="5"/>
      <c r="P94" s="5"/>
      <c r="V94" s="5" t="str">
        <f>IF($S$3=Tabela13[[#This Row],[Grade]],IF($R$3=Tabela13[[#This Row],[Período]],Tabela13[[#This Row],[Disciplina]],""),"")</f>
        <v/>
      </c>
      <c r="W94" s="46" t="e">
        <f t="shared" si="74"/>
        <v>#N/A</v>
      </c>
      <c r="X94" s="46"/>
      <c r="Y94" s="46" t="e">
        <f>CONCATENATE("EGP",W94,X94,$Z90)</f>
        <v>#N/A</v>
      </c>
      <c r="Z94" s="68" t="e">
        <f t="shared" si="69"/>
        <v>#N/A</v>
      </c>
      <c r="AA94" s="46" t="e">
        <f t="shared" si="70"/>
        <v>#N/A</v>
      </c>
      <c r="AB94" s="64"/>
      <c r="AC94" s="46"/>
      <c r="AD94" s="46" t="e">
        <f t="shared" si="71"/>
        <v>#N/A</v>
      </c>
      <c r="AE94" s="46"/>
      <c r="AF94" s="46"/>
      <c r="AG94" s="46"/>
      <c r="AH94" s="46"/>
      <c r="AI94" s="46"/>
      <c r="AJ94" s="46"/>
      <c r="AK94" s="46">
        <f t="shared" si="72"/>
        <v>0</v>
      </c>
      <c r="AL94" s="46" t="e">
        <f t="shared" si="73"/>
        <v>#N/A</v>
      </c>
      <c r="AM94" s="68"/>
    </row>
    <row r="95" spans="7:39" ht="30" customHeight="1" x14ac:dyDescent="0.25">
      <c r="G95" s="50" t="str">
        <f>CONCATENATE("EGP",Tabela13[[#This Row],[Período]],Tabela13[[#This Row],[Dif.]],Tabela13[[#This Row],[Grade]])</f>
        <v>EGP7B2017</v>
      </c>
      <c r="H95" s="50" t="s">
        <v>232</v>
      </c>
      <c r="I95" s="50">
        <v>2017</v>
      </c>
      <c r="J95" s="49" t="s">
        <v>170</v>
      </c>
      <c r="K95" s="50" t="s">
        <v>112</v>
      </c>
      <c r="L95" s="50">
        <v>7</v>
      </c>
      <c r="M95" s="50">
        <v>80</v>
      </c>
      <c r="N95" s="50" t="s">
        <v>208</v>
      </c>
      <c r="O95" s="5"/>
      <c r="P95" s="5"/>
      <c r="V95" s="5" t="str">
        <f>IF($S$3=Tabela13[[#This Row],[Grade]],IF($R$3=Tabela13[[#This Row],[Período]],Tabela13[[#This Row],[Disciplina]],""),"")</f>
        <v/>
      </c>
      <c r="W95" s="57" t="e">
        <f t="shared" si="74"/>
        <v>#N/A</v>
      </c>
      <c r="X95" s="57" t="s">
        <v>231</v>
      </c>
      <c r="Y95" s="57" t="e">
        <f>CONCATENATE("EGP",W95,X95,$Z90)</f>
        <v>#N/A</v>
      </c>
      <c r="Z95" s="69" t="e">
        <f t="shared" si="69"/>
        <v>#N/A</v>
      </c>
      <c r="AA95" s="57" t="e">
        <f t="shared" si="70"/>
        <v>#N/A</v>
      </c>
      <c r="AB95" s="65"/>
      <c r="AC95" s="57"/>
      <c r="AD95" s="57" t="e">
        <f t="shared" si="71"/>
        <v>#N/A</v>
      </c>
      <c r="AE95" s="57"/>
      <c r="AF95" s="57"/>
      <c r="AG95" s="57"/>
      <c r="AH95" s="57"/>
      <c r="AI95" s="57"/>
      <c r="AJ95" s="57"/>
      <c r="AK95" s="57">
        <f t="shared" si="72"/>
        <v>0</v>
      </c>
      <c r="AL95" s="57" t="e">
        <f t="shared" si="73"/>
        <v>#N/A</v>
      </c>
      <c r="AM95" s="69"/>
    </row>
    <row r="96" spans="7:39" ht="30" customHeight="1" thickBot="1" x14ac:dyDescent="0.3">
      <c r="G96" s="50" t="str">
        <f>CONCATENATE("EGP",Tabela13[[#This Row],[Período]],Tabela13[[#This Row],[Dif.]],Tabela13[[#This Row],[Grade]])</f>
        <v>EGP7C2017</v>
      </c>
      <c r="H96" s="50" t="s">
        <v>230</v>
      </c>
      <c r="I96" s="50">
        <v>2017</v>
      </c>
      <c r="J96" s="49" t="s">
        <v>172</v>
      </c>
      <c r="K96" s="50" t="s">
        <v>112</v>
      </c>
      <c r="L96" s="50">
        <v>7</v>
      </c>
      <c r="M96" s="50">
        <v>80</v>
      </c>
      <c r="N96" s="50" t="s">
        <v>208</v>
      </c>
      <c r="O96" s="5"/>
      <c r="P96" s="5"/>
      <c r="V96" s="5" t="str">
        <f>IF($S$3=Tabela13[[#This Row],[Grade]],IF($R$3=Tabela13[[#This Row],[Período]],Tabela13[[#This Row],[Disciplina]],""),"")</f>
        <v/>
      </c>
      <c r="W96" s="55" t="e">
        <f t="shared" si="74"/>
        <v>#N/A</v>
      </c>
      <c r="X96" s="55"/>
      <c r="Y96" s="55" t="e">
        <f>CONCATENATE("EGP",W96,X96,$Z90)</f>
        <v>#N/A</v>
      </c>
      <c r="Z96" s="70" t="e">
        <f t="shared" si="69"/>
        <v>#N/A</v>
      </c>
      <c r="AA96" s="55" t="e">
        <f t="shared" si="70"/>
        <v>#N/A</v>
      </c>
      <c r="AB96" s="66"/>
      <c r="AC96" s="55"/>
      <c r="AD96" s="55" t="e">
        <f t="shared" si="71"/>
        <v>#N/A</v>
      </c>
      <c r="AE96" s="55"/>
      <c r="AF96" s="55"/>
      <c r="AG96" s="55"/>
      <c r="AH96" s="55"/>
      <c r="AI96" s="55"/>
      <c r="AJ96" s="55"/>
      <c r="AK96" s="55">
        <f t="shared" si="72"/>
        <v>0</v>
      </c>
      <c r="AL96" s="55" t="e">
        <f t="shared" si="73"/>
        <v>#N/A</v>
      </c>
      <c r="AM96" s="70"/>
    </row>
    <row r="97" spans="7:39" ht="30" customHeight="1" thickBot="1" x14ac:dyDescent="0.3">
      <c r="G97" s="50" t="str">
        <f>CONCATENATE("EGP",Tabela13[[#This Row],[Período]],Tabela13[[#This Row],[Dif.]],Tabela13[[#This Row],[Grade]])</f>
        <v>EGP7D2017</v>
      </c>
      <c r="H97" s="50" t="s">
        <v>233</v>
      </c>
      <c r="I97" s="50">
        <v>2017</v>
      </c>
      <c r="J97" s="49" t="s">
        <v>153</v>
      </c>
      <c r="K97" s="50" t="s">
        <v>112</v>
      </c>
      <c r="L97" s="50">
        <v>7</v>
      </c>
      <c r="M97" s="50">
        <v>80</v>
      </c>
      <c r="N97" s="50" t="s">
        <v>208</v>
      </c>
      <c r="O97" s="5"/>
      <c r="P97" s="5"/>
      <c r="V97" s="5" t="str">
        <f>IF($S$3=Tabela13[[#This Row],[Grade]],IF($R$3=Tabela13[[#This Row],[Período]],Tabela13[[#This Row],[Disciplina]],""),"")</f>
        <v/>
      </c>
      <c r="AK97" s="15">
        <f>SUM(AK91:AK96)</f>
        <v>0</v>
      </c>
    </row>
    <row r="98" spans="7:39" ht="30" customHeight="1" thickBot="1" x14ac:dyDescent="0.3">
      <c r="G98" s="50" t="str">
        <f>CONCATENATE("EGP",Tabela13[[#This Row],[Período]],Tabela13[[#This Row],[Dif.]],Tabela13[[#This Row],[Grade]])</f>
        <v>EGP7E2017</v>
      </c>
      <c r="H98" s="50" t="s">
        <v>231</v>
      </c>
      <c r="I98" s="50">
        <v>2017</v>
      </c>
      <c r="J98" s="49" t="s">
        <v>127</v>
      </c>
      <c r="K98" s="50" t="s">
        <v>112</v>
      </c>
      <c r="L98" s="50">
        <v>7</v>
      </c>
      <c r="M98" s="50">
        <v>80</v>
      </c>
      <c r="N98" s="50" t="s">
        <v>207</v>
      </c>
      <c r="O98" s="5"/>
      <c r="P98" s="5"/>
      <c r="V98" s="5" t="str">
        <f>IF($S$3=Tabela13[[#This Row],[Grade]],IF($R$3=Tabela13[[#This Row],[Período]],Tabela13[[#This Row],[Disciplina]],""),"")</f>
        <v/>
      </c>
      <c r="W98" s="61"/>
      <c r="X98" s="61"/>
      <c r="Y98" s="52" t="e">
        <f>VLOOKUP(W98,Turma,2,0)</f>
        <v>#N/A</v>
      </c>
      <c r="Z98" s="60" t="e">
        <f>VLOOKUP(W98,Turma,4,0)</f>
        <v>#N/A</v>
      </c>
      <c r="AA98" s="52" t="s">
        <v>2</v>
      </c>
      <c r="AB98" s="52" t="s">
        <v>0</v>
      </c>
      <c r="AC98" s="52"/>
      <c r="AD98" s="52" t="s">
        <v>119</v>
      </c>
      <c r="AE98" s="52" t="s">
        <v>224</v>
      </c>
      <c r="AF98" s="52" t="s">
        <v>225</v>
      </c>
      <c r="AG98" s="52" t="s">
        <v>226</v>
      </c>
      <c r="AH98" s="52" t="s">
        <v>227</v>
      </c>
      <c r="AI98" s="52" t="s">
        <v>228</v>
      </c>
      <c r="AJ98" s="52" t="s">
        <v>242</v>
      </c>
      <c r="AK98" s="62" t="s">
        <v>241</v>
      </c>
      <c r="AL98" s="52"/>
      <c r="AM98" s="62" t="s">
        <v>243</v>
      </c>
    </row>
    <row r="99" spans="7:39" ht="30" customHeight="1" x14ac:dyDescent="0.25">
      <c r="G99" s="50" t="str">
        <f>CONCATENATE("EGP",Tabela13[[#This Row],[Período]],Tabela13[[#This Row],[Dif.]],Tabela13[[#This Row],[Grade]])</f>
        <v>EGP8A2017</v>
      </c>
      <c r="H99" s="50" t="s">
        <v>229</v>
      </c>
      <c r="I99" s="50">
        <v>2017</v>
      </c>
      <c r="J99" s="49" t="s">
        <v>192</v>
      </c>
      <c r="K99" s="50" t="s">
        <v>112</v>
      </c>
      <c r="L99" s="50">
        <v>8</v>
      </c>
      <c r="M99" s="50">
        <v>80</v>
      </c>
      <c r="N99" s="50" t="s">
        <v>207</v>
      </c>
      <c r="O99" s="5"/>
      <c r="P99" s="5"/>
      <c r="V99" s="5" t="str">
        <f>IF($S$3=Tabela13[[#This Row],[Grade]],IF($R$3=Tabela13[[#This Row],[Período]],Tabela13[[#This Row],[Disciplina]],""),"")</f>
        <v/>
      </c>
      <c r="W99" s="56" t="e">
        <f>VLOOKUP(W98,Turma,3,0)</f>
        <v>#N/A</v>
      </c>
      <c r="X99" s="56" t="s">
        <v>229</v>
      </c>
      <c r="Y99" s="56" t="e">
        <f>CONCATENATE("EGP",W99,X99,$Z98)</f>
        <v>#N/A</v>
      </c>
      <c r="Z99" s="67" t="e">
        <f t="shared" ref="Z99:Z104" si="75">VLOOKUP(Y99,Disciplinas,4,0)</f>
        <v>#N/A</v>
      </c>
      <c r="AA99" s="56" t="e">
        <f t="shared" ref="AA99:AA104" si="76">VLOOKUP(Y99,Disciplinas,5,0)</f>
        <v>#N/A</v>
      </c>
      <c r="AB99" s="63"/>
      <c r="AC99" s="56"/>
      <c r="AD99" s="56" t="e">
        <f t="shared" ref="AD99:AD104" si="77">VLOOKUP(Y99,Disciplinas,7,0)</f>
        <v>#N/A</v>
      </c>
      <c r="AE99" s="56"/>
      <c r="AF99" s="56"/>
      <c r="AG99" s="56"/>
      <c r="AH99" s="56"/>
      <c r="AI99" s="56"/>
      <c r="AJ99" s="56"/>
      <c r="AK99" s="56">
        <f>SUM(AE99:AJ99)*20</f>
        <v>0</v>
      </c>
      <c r="AL99" s="56" t="e">
        <f>IF(AK99=AD99,"OK","ERRO")</f>
        <v>#N/A</v>
      </c>
      <c r="AM99" s="67"/>
    </row>
    <row r="100" spans="7:39" ht="30" customHeight="1" x14ac:dyDescent="0.25">
      <c r="G100" s="50" t="str">
        <f>CONCATENATE("EGP",Tabela13[[#This Row],[Período]],Tabela13[[#This Row],[Dif.]],Tabela13[[#This Row],[Grade]])</f>
        <v>EGP8B2017</v>
      </c>
      <c r="H100" s="50" t="s">
        <v>232</v>
      </c>
      <c r="I100" s="50">
        <v>2017</v>
      </c>
      <c r="J100" s="49" t="s">
        <v>193</v>
      </c>
      <c r="K100" s="50" t="s">
        <v>112</v>
      </c>
      <c r="L100" s="50">
        <v>8</v>
      </c>
      <c r="M100" s="50">
        <v>80</v>
      </c>
      <c r="N100" s="50" t="s">
        <v>208</v>
      </c>
      <c r="O100" s="5"/>
      <c r="P100" s="5"/>
      <c r="V100" s="5" t="str">
        <f>IF($S$3=Tabela13[[#This Row],[Grade]],IF($R$3=Tabela13[[#This Row],[Período]],Tabela13[[#This Row],[Disciplina]],""),"")</f>
        <v/>
      </c>
      <c r="W100" s="46" t="e">
        <f>W99</f>
        <v>#N/A</v>
      </c>
      <c r="X100" s="46" t="s">
        <v>232</v>
      </c>
      <c r="Y100" s="46" t="e">
        <f>CONCATENATE("EGP",W100,X100,$Z98)</f>
        <v>#N/A</v>
      </c>
      <c r="Z100" s="68" t="e">
        <f t="shared" si="75"/>
        <v>#N/A</v>
      </c>
      <c r="AA100" s="46" t="e">
        <f t="shared" si="76"/>
        <v>#N/A</v>
      </c>
      <c r="AB100" s="64"/>
      <c r="AC100" s="46"/>
      <c r="AD100" s="46" t="e">
        <f t="shared" si="77"/>
        <v>#N/A</v>
      </c>
      <c r="AE100" s="46"/>
      <c r="AF100" s="46"/>
      <c r="AG100" s="46"/>
      <c r="AH100" s="46"/>
      <c r="AI100" s="46"/>
      <c r="AJ100" s="46"/>
      <c r="AK100" s="46">
        <f t="shared" ref="AK100:AK104" si="78">SUM(AE100:AJ100)*20</f>
        <v>0</v>
      </c>
      <c r="AL100" s="46" t="e">
        <f t="shared" ref="AL100:AL104" si="79">IF(AK100=AD100,"OK","ERRO")</f>
        <v>#N/A</v>
      </c>
      <c r="AM100" s="68"/>
    </row>
    <row r="101" spans="7:39" ht="30" customHeight="1" x14ac:dyDescent="0.25">
      <c r="G101" s="50" t="str">
        <f>CONCATENATE("EGP",Tabela13[[#This Row],[Período]],Tabela13[[#This Row],[Dif.]],Tabela13[[#This Row],[Grade]])</f>
        <v>EGP8C2017</v>
      </c>
      <c r="H101" s="50" t="s">
        <v>230</v>
      </c>
      <c r="I101" s="50">
        <v>2017</v>
      </c>
      <c r="J101" s="49" t="s">
        <v>124</v>
      </c>
      <c r="K101" s="50" t="s">
        <v>112</v>
      </c>
      <c r="L101" s="50">
        <v>8</v>
      </c>
      <c r="M101" s="50">
        <v>80</v>
      </c>
      <c r="N101" s="50" t="s">
        <v>208</v>
      </c>
      <c r="O101" s="5"/>
      <c r="P101" s="5"/>
      <c r="V101" s="5" t="str">
        <f>IF($S$3=Tabela13[[#This Row],[Grade]],IF($R$3=Tabela13[[#This Row],[Período]],Tabela13[[#This Row],[Disciplina]],""),"")</f>
        <v/>
      </c>
      <c r="W101" s="57" t="e">
        <f t="shared" ref="W101:W104" si="80">W100</f>
        <v>#N/A</v>
      </c>
      <c r="X101" s="57" t="s">
        <v>230</v>
      </c>
      <c r="Y101" s="57" t="e">
        <f>CONCATENATE("EGP",W101,X101,$Z98)</f>
        <v>#N/A</v>
      </c>
      <c r="Z101" s="69" t="e">
        <f t="shared" si="75"/>
        <v>#N/A</v>
      </c>
      <c r="AA101" s="57" t="e">
        <f t="shared" si="76"/>
        <v>#N/A</v>
      </c>
      <c r="AB101" s="65"/>
      <c r="AC101" s="57"/>
      <c r="AD101" s="57" t="e">
        <f t="shared" si="77"/>
        <v>#N/A</v>
      </c>
      <c r="AE101" s="57"/>
      <c r="AF101" s="57"/>
      <c r="AG101" s="57"/>
      <c r="AH101" s="57"/>
      <c r="AI101" s="57"/>
      <c r="AJ101" s="57"/>
      <c r="AK101" s="57">
        <f t="shared" si="78"/>
        <v>0</v>
      </c>
      <c r="AL101" s="57" t="e">
        <f t="shared" si="79"/>
        <v>#N/A</v>
      </c>
      <c r="AM101" s="69"/>
    </row>
    <row r="102" spans="7:39" ht="30" customHeight="1" x14ac:dyDescent="0.25">
      <c r="G102" s="50" t="str">
        <f>CONCATENATE("EGP",Tabela13[[#This Row],[Período]],Tabela13[[#This Row],[Dif.]],Tabela13[[#This Row],[Grade]])</f>
        <v>EGP8D2017</v>
      </c>
      <c r="H102" s="50" t="s">
        <v>233</v>
      </c>
      <c r="I102" s="50">
        <v>2017</v>
      </c>
      <c r="J102" s="49" t="s">
        <v>158</v>
      </c>
      <c r="K102" s="50" t="s">
        <v>112</v>
      </c>
      <c r="L102" s="50">
        <v>8</v>
      </c>
      <c r="M102" s="50">
        <v>80</v>
      </c>
      <c r="N102" s="50" t="s">
        <v>208</v>
      </c>
      <c r="O102" s="5"/>
      <c r="P102" s="5"/>
      <c r="V102" s="5" t="str">
        <f>IF($S$3=Tabela13[[#This Row],[Grade]],IF($R$3=Tabela13[[#This Row],[Período]],Tabela13[[#This Row],[Disciplina]],""),"")</f>
        <v/>
      </c>
      <c r="W102" s="46" t="e">
        <f t="shared" si="80"/>
        <v>#N/A</v>
      </c>
      <c r="X102" s="46" t="s">
        <v>233</v>
      </c>
      <c r="Y102" s="46" t="e">
        <f>CONCATENATE("EGP",W102,X102,$Z98)</f>
        <v>#N/A</v>
      </c>
      <c r="Z102" s="68" t="e">
        <f t="shared" si="75"/>
        <v>#N/A</v>
      </c>
      <c r="AA102" s="46" t="e">
        <f t="shared" si="76"/>
        <v>#N/A</v>
      </c>
      <c r="AB102" s="64"/>
      <c r="AC102" s="46"/>
      <c r="AD102" s="46" t="e">
        <f t="shared" si="77"/>
        <v>#N/A</v>
      </c>
      <c r="AE102" s="46"/>
      <c r="AF102" s="46"/>
      <c r="AG102" s="46"/>
      <c r="AH102" s="46"/>
      <c r="AI102" s="46"/>
      <c r="AJ102" s="46"/>
      <c r="AK102" s="46">
        <f t="shared" si="78"/>
        <v>0</v>
      </c>
      <c r="AL102" s="46" t="e">
        <f t="shared" si="79"/>
        <v>#N/A</v>
      </c>
      <c r="AM102" s="68"/>
    </row>
    <row r="103" spans="7:39" ht="30" customHeight="1" x14ac:dyDescent="0.25">
      <c r="G103" s="50" t="str">
        <f>CONCATENATE("EGP",Tabela13[[#This Row],[Período]],Tabela13[[#This Row],[Dif.]],Tabela13[[#This Row],[Grade]])</f>
        <v>EGP8E2017</v>
      </c>
      <c r="H103" s="50" t="s">
        <v>231</v>
      </c>
      <c r="I103" s="50">
        <v>2017</v>
      </c>
      <c r="J103" s="49" t="s">
        <v>194</v>
      </c>
      <c r="K103" s="50" t="s">
        <v>112</v>
      </c>
      <c r="L103" s="50">
        <v>8</v>
      </c>
      <c r="M103" s="50">
        <v>80</v>
      </c>
      <c r="N103" s="50" t="s">
        <v>208</v>
      </c>
      <c r="O103" s="5"/>
      <c r="P103" s="5"/>
      <c r="V103" s="5" t="str">
        <f>IF($S$3=Tabela13[[#This Row],[Grade]],IF($R$3=Tabela13[[#This Row],[Período]],Tabela13[[#This Row],[Disciplina]],""),"")</f>
        <v/>
      </c>
      <c r="W103" s="57" t="e">
        <f t="shared" si="80"/>
        <v>#N/A</v>
      </c>
      <c r="X103" s="57" t="s">
        <v>231</v>
      </c>
      <c r="Y103" s="57" t="e">
        <f>CONCATENATE("EGP",W103,X103,$Z98)</f>
        <v>#N/A</v>
      </c>
      <c r="Z103" s="69" t="e">
        <f t="shared" si="75"/>
        <v>#N/A</v>
      </c>
      <c r="AA103" s="57" t="e">
        <f t="shared" si="76"/>
        <v>#N/A</v>
      </c>
      <c r="AB103" s="65"/>
      <c r="AC103" s="57"/>
      <c r="AD103" s="57" t="e">
        <f t="shared" si="77"/>
        <v>#N/A</v>
      </c>
      <c r="AE103" s="57"/>
      <c r="AF103" s="57"/>
      <c r="AG103" s="57"/>
      <c r="AH103" s="57"/>
      <c r="AI103" s="57"/>
      <c r="AJ103" s="57"/>
      <c r="AK103" s="57">
        <f t="shared" si="78"/>
        <v>0</v>
      </c>
      <c r="AL103" s="57" t="e">
        <f t="shared" si="79"/>
        <v>#N/A</v>
      </c>
      <c r="AM103" s="69"/>
    </row>
    <row r="104" spans="7:39" ht="30" customHeight="1" thickBot="1" x14ac:dyDescent="0.3">
      <c r="G104" s="50" t="str">
        <f>CONCATENATE("EGP",Tabela13[[#This Row],[Período]],Tabela13[[#This Row],[Dif.]],Tabela13[[#This Row],[Grade]])</f>
        <v>EGP9A2017</v>
      </c>
      <c r="H104" s="50" t="s">
        <v>229</v>
      </c>
      <c r="I104" s="50">
        <v>2017</v>
      </c>
      <c r="J104" s="49" t="s">
        <v>195</v>
      </c>
      <c r="K104" s="50" t="s">
        <v>112</v>
      </c>
      <c r="L104" s="50">
        <v>9</v>
      </c>
      <c r="M104" s="50">
        <v>80</v>
      </c>
      <c r="N104" s="50" t="s">
        <v>208</v>
      </c>
      <c r="O104" s="5"/>
      <c r="P104" s="5"/>
      <c r="V104" s="5" t="str">
        <f>IF($S$3=Tabela13[[#This Row],[Grade]],IF($R$3=Tabela13[[#This Row],[Período]],Tabela13[[#This Row],[Disciplina]],""),"")</f>
        <v/>
      </c>
      <c r="W104" s="55" t="e">
        <f t="shared" si="80"/>
        <v>#N/A</v>
      </c>
      <c r="X104" s="55" t="s">
        <v>234</v>
      </c>
      <c r="Y104" s="55" t="e">
        <f>CONCATENATE("EGP",W104,X104,$Z98)</f>
        <v>#N/A</v>
      </c>
      <c r="Z104" s="70" t="e">
        <f t="shared" si="75"/>
        <v>#N/A</v>
      </c>
      <c r="AA104" s="55" t="e">
        <f t="shared" si="76"/>
        <v>#N/A</v>
      </c>
      <c r="AB104" s="66"/>
      <c r="AC104" s="55"/>
      <c r="AD104" s="55" t="e">
        <f t="shared" si="77"/>
        <v>#N/A</v>
      </c>
      <c r="AE104" s="55"/>
      <c r="AF104" s="55"/>
      <c r="AG104" s="55"/>
      <c r="AH104" s="55"/>
      <c r="AI104" s="55"/>
      <c r="AJ104" s="55"/>
      <c r="AK104" s="55">
        <f t="shared" si="78"/>
        <v>0</v>
      </c>
      <c r="AL104" s="55" t="e">
        <f t="shared" si="79"/>
        <v>#N/A</v>
      </c>
      <c r="AM104" s="70"/>
    </row>
    <row r="105" spans="7:39" ht="30" customHeight="1" thickBot="1" x14ac:dyDescent="0.3">
      <c r="G105" s="50" t="str">
        <f>CONCATENATE("EGP",Tabela13[[#This Row],[Período]],Tabela13[[#This Row],[Dif.]],Tabela13[[#This Row],[Grade]])</f>
        <v>EGP9B2017</v>
      </c>
      <c r="H105" s="50" t="s">
        <v>232</v>
      </c>
      <c r="I105" s="50">
        <v>2017</v>
      </c>
      <c r="J105" s="49" t="s">
        <v>144</v>
      </c>
      <c r="K105" s="50" t="s">
        <v>112</v>
      </c>
      <c r="L105" s="50">
        <v>9</v>
      </c>
      <c r="M105" s="50">
        <v>80</v>
      </c>
      <c r="N105" s="50" t="s">
        <v>207</v>
      </c>
      <c r="O105" s="5"/>
      <c r="P105" s="5"/>
      <c r="V105" s="5" t="str">
        <f>IF($S$3=Tabela13[[#This Row],[Grade]],IF($R$3=Tabela13[[#This Row],[Período]],Tabela13[[#This Row],[Disciplina]],""),"")</f>
        <v/>
      </c>
      <c r="AK105" s="15">
        <f>SUM(AK99:AK104)</f>
        <v>0</v>
      </c>
    </row>
    <row r="106" spans="7:39" ht="30" customHeight="1" thickBot="1" x14ac:dyDescent="0.3">
      <c r="G106" s="50" t="str">
        <f>CONCATENATE("EGP",Tabela13[[#This Row],[Período]],Tabela13[[#This Row],[Dif.]],Tabela13[[#This Row],[Grade]])</f>
        <v>EGP9C2017</v>
      </c>
      <c r="H106" s="50" t="s">
        <v>230</v>
      </c>
      <c r="I106" s="50">
        <v>2017</v>
      </c>
      <c r="J106" s="49" t="s">
        <v>196</v>
      </c>
      <c r="K106" s="50" t="s">
        <v>112</v>
      </c>
      <c r="L106" s="50">
        <v>9</v>
      </c>
      <c r="M106" s="50">
        <v>80</v>
      </c>
      <c r="N106" s="50" t="s">
        <v>208</v>
      </c>
      <c r="O106" s="5"/>
      <c r="P106" s="5"/>
      <c r="V106" s="5" t="str">
        <f>IF($S$3=Tabela13[[#This Row],[Grade]],IF($R$3=Tabela13[[#This Row],[Período]],Tabela13[[#This Row],[Disciplina]],""),"")</f>
        <v/>
      </c>
      <c r="W106" s="61" t="s">
        <v>356</v>
      </c>
      <c r="X106" s="61"/>
      <c r="Y106" s="52" t="e">
        <f>VLOOKUP(W106,Turma,2,0)</f>
        <v>#N/A</v>
      </c>
      <c r="Z106" s="60" t="e">
        <f>VLOOKUP(W106,Turma,4,0)</f>
        <v>#N/A</v>
      </c>
      <c r="AA106" s="52" t="s">
        <v>2</v>
      </c>
      <c r="AB106" s="52" t="s">
        <v>0</v>
      </c>
      <c r="AC106" s="52"/>
      <c r="AD106" s="52" t="s">
        <v>119</v>
      </c>
      <c r="AE106" s="52" t="s">
        <v>224</v>
      </c>
      <c r="AF106" s="52" t="s">
        <v>225</v>
      </c>
      <c r="AG106" s="52" t="s">
        <v>226</v>
      </c>
      <c r="AH106" s="52" t="s">
        <v>227</v>
      </c>
      <c r="AI106" s="52" t="s">
        <v>228</v>
      </c>
      <c r="AJ106" s="52" t="s">
        <v>242</v>
      </c>
      <c r="AK106" s="62" t="s">
        <v>241</v>
      </c>
      <c r="AL106" s="52"/>
      <c r="AM106" s="62" t="s">
        <v>243</v>
      </c>
    </row>
    <row r="107" spans="7:39" ht="30" customHeight="1" x14ac:dyDescent="0.25">
      <c r="G107" s="50" t="str">
        <f>CONCATENATE("EGP",Tabela13[[#This Row],[Período]],Tabela13[[#This Row],[Dif.]],Tabela13[[#This Row],[Grade]])</f>
        <v>EGP9D2017</v>
      </c>
      <c r="H107" s="50" t="s">
        <v>233</v>
      </c>
      <c r="I107" s="50">
        <v>2017</v>
      </c>
      <c r="J107" s="49" t="s">
        <v>197</v>
      </c>
      <c r="K107" s="50" t="s">
        <v>112</v>
      </c>
      <c r="L107" s="50">
        <v>9</v>
      </c>
      <c r="M107" s="50">
        <v>80</v>
      </c>
      <c r="N107" s="50" t="s">
        <v>208</v>
      </c>
      <c r="O107" s="5"/>
      <c r="P107" s="5"/>
      <c r="V107" s="5" t="str">
        <f>IF($S$3=Tabela13[[#This Row],[Grade]],IF($R$3=Tabela13[[#This Row],[Período]],Tabela13[[#This Row],[Disciplina]],""),"")</f>
        <v/>
      </c>
      <c r="W107" s="56" t="e">
        <f>VLOOKUP(W106,Turma,3,0)</f>
        <v>#N/A</v>
      </c>
      <c r="X107" s="56" t="s">
        <v>229</v>
      </c>
      <c r="Y107" s="56" t="e">
        <f>CONCATENATE("EGP",W107,X107,$Z106)</f>
        <v>#N/A</v>
      </c>
      <c r="Z107" s="67" t="e">
        <f t="shared" ref="Z107:Z112" si="81">VLOOKUP(Y107,Disciplinas,4,0)</f>
        <v>#N/A</v>
      </c>
      <c r="AA107" s="56" t="e">
        <f t="shared" ref="AA107:AA112" si="82">VLOOKUP(Y107,Disciplinas,5,0)</f>
        <v>#N/A</v>
      </c>
      <c r="AB107" s="63"/>
      <c r="AC107" s="56"/>
      <c r="AD107" s="56" t="e">
        <f t="shared" ref="AD107:AD112" si="83">VLOOKUP(Y107,Disciplinas,7,0)</f>
        <v>#N/A</v>
      </c>
      <c r="AE107" s="56"/>
      <c r="AF107" s="56"/>
      <c r="AG107" s="56"/>
      <c r="AH107" s="56"/>
      <c r="AI107" s="56"/>
      <c r="AJ107" s="56"/>
      <c r="AK107" s="56">
        <f>SUM(AE107:AJ107)*20</f>
        <v>0</v>
      </c>
      <c r="AL107" s="56" t="e">
        <f>IF(AK107=AD107,"OK","ERRO")</f>
        <v>#N/A</v>
      </c>
      <c r="AM107" s="67"/>
    </row>
    <row r="108" spans="7:39" ht="30" customHeight="1" x14ac:dyDescent="0.25">
      <c r="G108" s="50" t="str">
        <f>CONCATENATE("EGP",Tabela13[[#This Row],[Período]],Tabela13[[#This Row],[Dif.]],Tabela13[[#This Row],[Grade]])</f>
        <v>EGP9E2017</v>
      </c>
      <c r="H108" s="50" t="s">
        <v>231</v>
      </c>
      <c r="I108" s="50">
        <v>2017</v>
      </c>
      <c r="J108" s="49" t="s">
        <v>198</v>
      </c>
      <c r="K108" s="50" t="s">
        <v>112</v>
      </c>
      <c r="L108" s="50">
        <v>9</v>
      </c>
      <c r="M108" s="50">
        <v>80</v>
      </c>
      <c r="N108" s="50" t="s">
        <v>208</v>
      </c>
      <c r="O108" s="5"/>
      <c r="P108" s="5"/>
      <c r="V108" s="5" t="str">
        <f>IF($S$3=Tabela13[[#This Row],[Grade]],IF($R$3=Tabela13[[#This Row],[Período]],Tabela13[[#This Row],[Disciplina]],""),"")</f>
        <v/>
      </c>
      <c r="W108" s="46" t="e">
        <f>W107</f>
        <v>#N/A</v>
      </c>
      <c r="X108" s="46" t="s">
        <v>232</v>
      </c>
      <c r="Y108" s="46" t="e">
        <f>CONCATENATE("EGP",W108,X108,$Z106)</f>
        <v>#N/A</v>
      </c>
      <c r="Z108" s="68" t="e">
        <f t="shared" si="81"/>
        <v>#N/A</v>
      </c>
      <c r="AA108" s="46" t="e">
        <f t="shared" si="82"/>
        <v>#N/A</v>
      </c>
      <c r="AB108" s="64"/>
      <c r="AC108" s="46"/>
      <c r="AD108" s="46" t="e">
        <f t="shared" si="83"/>
        <v>#N/A</v>
      </c>
      <c r="AE108" s="46"/>
      <c r="AF108" s="46"/>
      <c r="AG108" s="46"/>
      <c r="AH108" s="46"/>
      <c r="AI108" s="46"/>
      <c r="AJ108" s="46"/>
      <c r="AK108" s="46">
        <f t="shared" ref="AK108:AK112" si="84">SUM(AE108:AJ108)*20</f>
        <v>0</v>
      </c>
      <c r="AL108" s="46" t="e">
        <f t="shared" ref="AL108:AL112" si="85">IF(AK108=AD108,"OK","ERRO")</f>
        <v>#N/A</v>
      </c>
      <c r="AM108" s="68"/>
    </row>
    <row r="109" spans="7:39" ht="30" customHeight="1" x14ac:dyDescent="0.25">
      <c r="G109" s="50" t="str">
        <f>CONCATENATE("EGP",Tabela13[[#This Row],[Período]],Tabela13[[#This Row],[Dif.]],Tabela13[[#This Row],[Grade]])</f>
        <v>EGP10A2017</v>
      </c>
      <c r="H109" s="50" t="s">
        <v>229</v>
      </c>
      <c r="I109" s="50">
        <v>2017</v>
      </c>
      <c r="J109" s="49" t="s">
        <v>199</v>
      </c>
      <c r="K109" s="50" t="s">
        <v>112</v>
      </c>
      <c r="L109" s="50">
        <v>10</v>
      </c>
      <c r="M109" s="50">
        <v>80</v>
      </c>
      <c r="N109" s="50" t="s">
        <v>208</v>
      </c>
      <c r="O109" s="5"/>
      <c r="P109" s="5"/>
      <c r="V109" s="5" t="str">
        <f>IF($S$3=Tabela13[[#This Row],[Grade]],IF($R$3=Tabela13[[#This Row],[Período]],Tabela13[[#This Row],[Disciplina]],""),"")</f>
        <v/>
      </c>
      <c r="W109" s="57" t="e">
        <f t="shared" ref="W109:W112" si="86">W108</f>
        <v>#N/A</v>
      </c>
      <c r="X109" s="57" t="s">
        <v>230</v>
      </c>
      <c r="Y109" s="57" t="e">
        <f>CONCATENATE("EGP",W109,X109,$Z106)</f>
        <v>#N/A</v>
      </c>
      <c r="Z109" s="69" t="e">
        <f t="shared" si="81"/>
        <v>#N/A</v>
      </c>
      <c r="AA109" s="57" t="e">
        <f t="shared" si="82"/>
        <v>#N/A</v>
      </c>
      <c r="AB109" s="65"/>
      <c r="AC109" s="57"/>
      <c r="AD109" s="57" t="e">
        <f t="shared" si="83"/>
        <v>#N/A</v>
      </c>
      <c r="AE109" s="57"/>
      <c r="AF109" s="57"/>
      <c r="AG109" s="57"/>
      <c r="AH109" s="57"/>
      <c r="AI109" s="57"/>
      <c r="AJ109" s="57"/>
      <c r="AK109" s="57">
        <f t="shared" si="84"/>
        <v>0</v>
      </c>
      <c r="AL109" s="57" t="e">
        <f t="shared" si="85"/>
        <v>#N/A</v>
      </c>
      <c r="AM109" s="69"/>
    </row>
    <row r="110" spans="7:39" ht="30" customHeight="1" x14ac:dyDescent="0.25">
      <c r="G110" s="50" t="str">
        <f>CONCATENATE("EGP",Tabela13[[#This Row],[Período]],Tabela13[[#This Row],[Dif.]],Tabela13[[#This Row],[Grade]])</f>
        <v>EGP10B2017</v>
      </c>
      <c r="H110" s="50" t="s">
        <v>232</v>
      </c>
      <c r="I110" s="50">
        <v>2017</v>
      </c>
      <c r="J110" s="49" t="s">
        <v>200</v>
      </c>
      <c r="K110" s="50" t="s">
        <v>112</v>
      </c>
      <c r="L110" s="50">
        <v>10</v>
      </c>
      <c r="M110" s="50">
        <v>80</v>
      </c>
      <c r="N110" s="50" t="s">
        <v>208</v>
      </c>
      <c r="O110" s="5"/>
      <c r="P110" s="5"/>
      <c r="V110" s="5" t="str">
        <f>IF($S$3=Tabela13[[#This Row],[Grade]],IF($R$3=Tabela13[[#This Row],[Período]],Tabela13[[#This Row],[Disciplina]],""),"")</f>
        <v/>
      </c>
      <c r="W110" s="46" t="e">
        <f t="shared" si="86"/>
        <v>#N/A</v>
      </c>
      <c r="X110" s="46" t="s">
        <v>233</v>
      </c>
      <c r="Y110" s="46" t="e">
        <f>CONCATENATE("EGP",W110,X110,$Z106)</f>
        <v>#N/A</v>
      </c>
      <c r="Z110" s="68" t="e">
        <f t="shared" si="81"/>
        <v>#N/A</v>
      </c>
      <c r="AA110" s="46" t="e">
        <f t="shared" si="82"/>
        <v>#N/A</v>
      </c>
      <c r="AB110" s="64"/>
      <c r="AC110" s="46"/>
      <c r="AD110" s="46" t="e">
        <f t="shared" si="83"/>
        <v>#N/A</v>
      </c>
      <c r="AE110" s="46"/>
      <c r="AF110" s="46"/>
      <c r="AG110" s="46"/>
      <c r="AH110" s="46"/>
      <c r="AI110" s="46"/>
      <c r="AJ110" s="46"/>
      <c r="AK110" s="46">
        <f t="shared" si="84"/>
        <v>0</v>
      </c>
      <c r="AL110" s="46" t="e">
        <f t="shared" si="85"/>
        <v>#N/A</v>
      </c>
      <c r="AM110" s="68"/>
    </row>
    <row r="111" spans="7:39" ht="30" customHeight="1" x14ac:dyDescent="0.25">
      <c r="G111" s="50" t="str">
        <f>CONCATENATE("EGP",Tabela13[[#This Row],[Período]],Tabela13[[#This Row],[Dif.]],Tabela13[[#This Row],[Grade]])</f>
        <v>EGP10C2017</v>
      </c>
      <c r="H111" s="50" t="s">
        <v>230</v>
      </c>
      <c r="I111" s="50">
        <v>2017</v>
      </c>
      <c r="J111" s="49" t="s">
        <v>161</v>
      </c>
      <c r="K111" s="50" t="s">
        <v>112</v>
      </c>
      <c r="L111" s="50">
        <v>10</v>
      </c>
      <c r="M111" s="50">
        <v>80</v>
      </c>
      <c r="N111" s="50" t="s">
        <v>208</v>
      </c>
      <c r="O111" s="5"/>
      <c r="P111" s="5"/>
      <c r="V111" s="5" t="str">
        <f>IF($S$3=Tabela13[[#This Row],[Grade]],IF($R$3=Tabela13[[#This Row],[Período]],Tabela13[[#This Row],[Disciplina]],""),"")</f>
        <v/>
      </c>
      <c r="W111" s="57" t="e">
        <f t="shared" si="86"/>
        <v>#N/A</v>
      </c>
      <c r="X111" s="57" t="s">
        <v>231</v>
      </c>
      <c r="Y111" s="57" t="e">
        <f>CONCATENATE("EGP",W111,X111,$Z106)</f>
        <v>#N/A</v>
      </c>
      <c r="Z111" s="69" t="e">
        <f t="shared" si="81"/>
        <v>#N/A</v>
      </c>
      <c r="AA111" s="57" t="e">
        <f t="shared" si="82"/>
        <v>#N/A</v>
      </c>
      <c r="AB111" s="65"/>
      <c r="AC111" s="57"/>
      <c r="AD111" s="57" t="e">
        <f t="shared" si="83"/>
        <v>#N/A</v>
      </c>
      <c r="AE111" s="57"/>
      <c r="AF111" s="57"/>
      <c r="AG111" s="57"/>
      <c r="AH111" s="57"/>
      <c r="AI111" s="57"/>
      <c r="AJ111" s="57"/>
      <c r="AK111" s="57">
        <f t="shared" si="84"/>
        <v>0</v>
      </c>
      <c r="AL111" s="57" t="e">
        <f t="shared" si="85"/>
        <v>#N/A</v>
      </c>
      <c r="AM111" s="69"/>
    </row>
    <row r="112" spans="7:39" ht="30" customHeight="1" thickBot="1" x14ac:dyDescent="0.3">
      <c r="G112" s="50" t="str">
        <f>CONCATENATE("EGP",Tabela13[[#This Row],[Período]],Tabela13[[#This Row],[Dif.]],Tabela13[[#This Row],[Grade]])</f>
        <v>EGP10D2017</v>
      </c>
      <c r="H112" s="50" t="s">
        <v>233</v>
      </c>
      <c r="I112" s="50">
        <v>2017</v>
      </c>
      <c r="J112" s="49" t="s">
        <v>201</v>
      </c>
      <c r="K112" s="50" t="s">
        <v>117</v>
      </c>
      <c r="L112" s="50">
        <v>10</v>
      </c>
      <c r="M112" s="50">
        <v>40</v>
      </c>
      <c r="N112" s="50" t="s">
        <v>208</v>
      </c>
      <c r="O112" s="5"/>
      <c r="P112" s="5"/>
      <c r="V112" s="5" t="str">
        <f>IF($S$3=Tabela13[[#This Row],[Grade]],IF($R$3=Tabela13[[#This Row],[Período]],Tabela13[[#This Row],[Disciplina]],""),"")</f>
        <v/>
      </c>
      <c r="W112" s="55" t="e">
        <f t="shared" si="86"/>
        <v>#N/A</v>
      </c>
      <c r="X112" s="55" t="s">
        <v>234</v>
      </c>
      <c r="Y112" s="55" t="e">
        <f>CONCATENATE("EGP",W112,X112,$Z106)</f>
        <v>#N/A</v>
      </c>
      <c r="Z112" s="70" t="e">
        <f t="shared" si="81"/>
        <v>#N/A</v>
      </c>
      <c r="AA112" s="55" t="e">
        <f t="shared" si="82"/>
        <v>#N/A</v>
      </c>
      <c r="AB112" s="66"/>
      <c r="AC112" s="55"/>
      <c r="AD112" s="55" t="e">
        <f t="shared" si="83"/>
        <v>#N/A</v>
      </c>
      <c r="AE112" s="55"/>
      <c r="AF112" s="55"/>
      <c r="AG112" s="55"/>
      <c r="AH112" s="55"/>
      <c r="AI112" s="55"/>
      <c r="AJ112" s="55"/>
      <c r="AK112" s="55">
        <f t="shared" si="84"/>
        <v>0</v>
      </c>
      <c r="AL112" s="55" t="e">
        <f t="shared" si="85"/>
        <v>#N/A</v>
      </c>
      <c r="AM112" s="70"/>
    </row>
    <row r="113" spans="7:39" ht="30" customHeight="1" thickBot="1" x14ac:dyDescent="0.3">
      <c r="G113" s="50" t="str">
        <f>CONCATENATE("EGP",Tabela13[[#This Row],[Período]],Tabela13[[#This Row],[Dif.]],Tabela13[[#This Row],[Grade]])</f>
        <v>EGP10E2017</v>
      </c>
      <c r="H113" s="50" t="s">
        <v>231</v>
      </c>
      <c r="I113" s="50">
        <v>2017</v>
      </c>
      <c r="J113" s="49" t="s">
        <v>202</v>
      </c>
      <c r="K113" s="50" t="s">
        <v>112</v>
      </c>
      <c r="L113" s="50">
        <v>10</v>
      </c>
      <c r="M113" s="50">
        <v>80</v>
      </c>
      <c r="N113" s="50" t="s">
        <v>208</v>
      </c>
      <c r="O113" s="5"/>
      <c r="P113" s="5"/>
      <c r="V113" s="5" t="str">
        <f>IF($S$3=Tabela13[[#This Row],[Grade]],IF($R$3=Tabela13[[#This Row],[Período]],Tabela13[[#This Row],[Disciplina]],""),"")</f>
        <v/>
      </c>
      <c r="AK113" s="15">
        <f>SUM(AK107:AK112)</f>
        <v>0</v>
      </c>
    </row>
    <row r="114" spans="7:39" ht="30" customHeight="1" thickBot="1" x14ac:dyDescent="0.3">
      <c r="G114" s="50" t="str">
        <f>CONCATENATE("EGP",Tabela13[[#This Row],[Período]],Tabela13[[#This Row],[Dif.]],Tabela13[[#This Row],[Grade]])</f>
        <v>EGP10F2017</v>
      </c>
      <c r="H114" s="50" t="s">
        <v>234</v>
      </c>
      <c r="I114" s="50">
        <v>2017</v>
      </c>
      <c r="J114" s="49" t="s">
        <v>203</v>
      </c>
      <c r="K114" s="50" t="s">
        <v>112</v>
      </c>
      <c r="L114" s="50">
        <v>10</v>
      </c>
      <c r="M114" s="50">
        <v>80</v>
      </c>
      <c r="N114" s="50" t="s">
        <v>207</v>
      </c>
      <c r="O114" s="5"/>
      <c r="P114" s="5"/>
      <c r="V114" s="5" t="str">
        <f>IF($S$3=Tabela13[[#This Row],[Grade]],IF($R$3=Tabela13[[#This Row],[Período]],Tabela13[[#This Row],[Disciplina]],""),"")</f>
        <v/>
      </c>
      <c r="W114" s="61"/>
      <c r="X114" s="61"/>
      <c r="Y114" s="52" t="e">
        <f>VLOOKUP(W114,Turma,2,0)</f>
        <v>#N/A</v>
      </c>
      <c r="Z114" s="60" t="e">
        <f>VLOOKUP(W114,Turma,4,0)</f>
        <v>#N/A</v>
      </c>
      <c r="AA114" s="52" t="s">
        <v>2</v>
      </c>
      <c r="AB114" s="52" t="s">
        <v>0</v>
      </c>
      <c r="AC114" s="52"/>
      <c r="AD114" s="52" t="s">
        <v>119</v>
      </c>
      <c r="AE114" s="52" t="s">
        <v>224</v>
      </c>
      <c r="AF114" s="52" t="s">
        <v>225</v>
      </c>
      <c r="AG114" s="52" t="s">
        <v>226</v>
      </c>
      <c r="AH114" s="52" t="s">
        <v>227</v>
      </c>
      <c r="AI114" s="52" t="s">
        <v>228</v>
      </c>
      <c r="AJ114" s="52" t="s">
        <v>242</v>
      </c>
      <c r="AK114" s="62" t="s">
        <v>241</v>
      </c>
      <c r="AL114" s="52"/>
      <c r="AM114" s="62" t="s">
        <v>243</v>
      </c>
    </row>
    <row r="115" spans="7:39" ht="30" customHeight="1" x14ac:dyDescent="0.25">
      <c r="G115" s="50" t="str">
        <f>CONCATENATE("EGP",Tabela13[[#This Row],[Período]],Tabela13[[#This Row],[Dif.]],Tabela13[[#This Row],[Grade]])</f>
        <v>EGP1A2013</v>
      </c>
      <c r="H115" s="50" t="s">
        <v>229</v>
      </c>
      <c r="I115" s="50">
        <v>2013</v>
      </c>
      <c r="J115" s="49" t="s">
        <v>175</v>
      </c>
      <c r="K115" s="50" t="s">
        <v>112</v>
      </c>
      <c r="L115" s="50">
        <v>1</v>
      </c>
      <c r="M115" s="50">
        <v>80</v>
      </c>
      <c r="N115" s="50" t="s">
        <v>208</v>
      </c>
      <c r="O115" s="5"/>
      <c r="P115" s="5"/>
      <c r="V115" s="5" t="str">
        <f>IF($S$3=Tabela13[[#This Row],[Grade]],IF($R$3=Tabela13[[#This Row],[Período]],Tabela13[[#This Row],[Disciplina]],""),"")</f>
        <v/>
      </c>
      <c r="W115" s="56" t="e">
        <f>VLOOKUP(W114,Turma,3,0)</f>
        <v>#N/A</v>
      </c>
      <c r="X115" s="56" t="s">
        <v>229</v>
      </c>
      <c r="Y115" s="56" t="e">
        <f>CONCATENATE("EGP",W115,X115,$Z114)</f>
        <v>#N/A</v>
      </c>
      <c r="Z115" s="67" t="e">
        <f t="shared" ref="Z115:Z120" si="87">VLOOKUP(Y115,Disciplinas,4,0)</f>
        <v>#N/A</v>
      </c>
      <c r="AA115" s="56" t="e">
        <f t="shared" ref="AA115:AA120" si="88">VLOOKUP(Y115,Disciplinas,5,0)</f>
        <v>#N/A</v>
      </c>
      <c r="AB115" s="63"/>
      <c r="AC115" s="56"/>
      <c r="AD115" s="56" t="e">
        <f t="shared" ref="AD115:AD120" si="89">VLOOKUP(Y115,Disciplinas,7,0)</f>
        <v>#N/A</v>
      </c>
      <c r="AE115" s="56"/>
      <c r="AF115" s="56"/>
      <c r="AG115" s="56"/>
      <c r="AH115" s="56"/>
      <c r="AI115" s="56"/>
      <c r="AJ115" s="56"/>
      <c r="AK115" s="56">
        <f>SUM(AE115:AJ115)*20</f>
        <v>0</v>
      </c>
      <c r="AL115" s="56" t="e">
        <f>IF(AK115=AD115,"OK","ERRO")</f>
        <v>#N/A</v>
      </c>
      <c r="AM115" s="67"/>
    </row>
    <row r="116" spans="7:39" ht="30" customHeight="1" x14ac:dyDescent="0.25">
      <c r="G116" s="50" t="str">
        <f>CONCATENATE("EGP",Tabela13[[#This Row],[Período]],Tabela13[[#This Row],[Dif.]],Tabela13[[#This Row],[Grade]])</f>
        <v>EGP1B2013</v>
      </c>
      <c r="H116" s="50" t="s">
        <v>232</v>
      </c>
      <c r="I116" s="50">
        <v>2013</v>
      </c>
      <c r="J116" s="49" t="s">
        <v>179</v>
      </c>
      <c r="K116" s="50" t="s">
        <v>112</v>
      </c>
      <c r="L116" s="50">
        <v>1</v>
      </c>
      <c r="M116" s="50">
        <v>80</v>
      </c>
      <c r="N116" s="50" t="s">
        <v>207</v>
      </c>
      <c r="O116" s="5"/>
      <c r="P116" s="5"/>
      <c r="V116" s="5" t="str">
        <f>IF($S$3=Tabela13[[#This Row],[Grade]],IF($R$3=Tabela13[[#This Row],[Período]],Tabela13[[#This Row],[Disciplina]],""),"")</f>
        <v/>
      </c>
      <c r="W116" s="46" t="e">
        <f>W115</f>
        <v>#N/A</v>
      </c>
      <c r="X116" s="46" t="s">
        <v>232</v>
      </c>
      <c r="Y116" s="46" t="e">
        <f>CONCATENATE("EGP",W116,X116,$Z114)</f>
        <v>#N/A</v>
      </c>
      <c r="Z116" s="68" t="e">
        <f t="shared" si="87"/>
        <v>#N/A</v>
      </c>
      <c r="AA116" s="46" t="e">
        <f t="shared" si="88"/>
        <v>#N/A</v>
      </c>
      <c r="AB116" s="64"/>
      <c r="AC116" s="46"/>
      <c r="AD116" s="46" t="e">
        <f t="shared" si="89"/>
        <v>#N/A</v>
      </c>
      <c r="AE116" s="46"/>
      <c r="AF116" s="46"/>
      <c r="AG116" s="46"/>
      <c r="AH116" s="46"/>
      <c r="AI116" s="46"/>
      <c r="AJ116" s="46"/>
      <c r="AK116" s="46">
        <f t="shared" ref="AK116:AK120" si="90">SUM(AE116:AJ116)*20</f>
        <v>0</v>
      </c>
      <c r="AL116" s="46" t="e">
        <f t="shared" ref="AL116:AL120" si="91">IF(AK116=AD116,"OK","ERRO")</f>
        <v>#N/A</v>
      </c>
      <c r="AM116" s="68"/>
    </row>
    <row r="117" spans="7:39" ht="30" customHeight="1" x14ac:dyDescent="0.25">
      <c r="G117" s="50" t="str">
        <f>CONCATENATE("EGP",Tabela13[[#This Row],[Período]],Tabela13[[#This Row],[Dif.]],Tabela13[[#This Row],[Grade]])</f>
        <v>EGP1C2013</v>
      </c>
      <c r="H117" s="50" t="s">
        <v>230</v>
      </c>
      <c r="I117" s="50">
        <v>2013</v>
      </c>
      <c r="J117" s="49" t="s">
        <v>135</v>
      </c>
      <c r="K117" s="50" t="s">
        <v>112</v>
      </c>
      <c r="L117" s="50">
        <v>1</v>
      </c>
      <c r="M117" s="50">
        <v>80</v>
      </c>
      <c r="N117" s="50" t="s">
        <v>208</v>
      </c>
      <c r="O117" s="5"/>
      <c r="P117" s="5"/>
      <c r="V117" s="5" t="str">
        <f>IF($S$3=Tabela13[[#This Row],[Grade]],IF($R$3=Tabela13[[#This Row],[Período]],Tabela13[[#This Row],[Disciplina]],""),"")</f>
        <v/>
      </c>
      <c r="W117" s="57" t="e">
        <f t="shared" ref="W117:W120" si="92">W116</f>
        <v>#N/A</v>
      </c>
      <c r="X117" s="57" t="s">
        <v>230</v>
      </c>
      <c r="Y117" s="57" t="e">
        <f>CONCATENATE("EGP",W117,X117,$Z114)</f>
        <v>#N/A</v>
      </c>
      <c r="Z117" s="69" t="e">
        <f t="shared" si="87"/>
        <v>#N/A</v>
      </c>
      <c r="AA117" s="57" t="e">
        <f t="shared" si="88"/>
        <v>#N/A</v>
      </c>
      <c r="AB117" s="65"/>
      <c r="AC117" s="57"/>
      <c r="AD117" s="57" t="e">
        <f t="shared" si="89"/>
        <v>#N/A</v>
      </c>
      <c r="AE117" s="57"/>
      <c r="AF117" s="57"/>
      <c r="AG117" s="57"/>
      <c r="AH117" s="57"/>
      <c r="AI117" s="57"/>
      <c r="AJ117" s="57"/>
      <c r="AK117" s="57">
        <f t="shared" si="90"/>
        <v>0</v>
      </c>
      <c r="AL117" s="57" t="e">
        <f t="shared" si="91"/>
        <v>#N/A</v>
      </c>
      <c r="AM117" s="69"/>
    </row>
    <row r="118" spans="7:39" ht="30" customHeight="1" x14ac:dyDescent="0.25">
      <c r="G118" s="50" t="str">
        <f>CONCATENATE("EGP",Tabela13[[#This Row],[Período]],Tabela13[[#This Row],[Dif.]],Tabela13[[#This Row],[Grade]])</f>
        <v>EGP1D2013</v>
      </c>
      <c r="H118" s="50" t="s">
        <v>233</v>
      </c>
      <c r="I118" s="50">
        <v>2013</v>
      </c>
      <c r="J118" s="49" t="s">
        <v>122</v>
      </c>
      <c r="K118" s="50" t="s">
        <v>112</v>
      </c>
      <c r="L118" s="50">
        <v>1</v>
      </c>
      <c r="M118" s="50">
        <v>80</v>
      </c>
      <c r="N118" s="50" t="s">
        <v>208</v>
      </c>
      <c r="O118" s="5"/>
      <c r="P118" s="5"/>
      <c r="V118" s="5" t="str">
        <f>IF($S$3=Tabela13[[#This Row],[Grade]],IF($R$3=Tabela13[[#This Row],[Período]],Tabela13[[#This Row],[Disciplina]],""),"")</f>
        <v/>
      </c>
      <c r="W118" s="46" t="e">
        <f t="shared" si="92"/>
        <v>#N/A</v>
      </c>
      <c r="X118" s="46" t="s">
        <v>233</v>
      </c>
      <c r="Y118" s="46" t="e">
        <f>CONCATENATE("EGP",W118,X118,$Z114)</f>
        <v>#N/A</v>
      </c>
      <c r="Z118" s="68" t="e">
        <f t="shared" si="87"/>
        <v>#N/A</v>
      </c>
      <c r="AA118" s="46" t="e">
        <f t="shared" si="88"/>
        <v>#N/A</v>
      </c>
      <c r="AB118" s="64"/>
      <c r="AC118" s="46"/>
      <c r="AD118" s="46" t="e">
        <f t="shared" si="89"/>
        <v>#N/A</v>
      </c>
      <c r="AE118" s="46"/>
      <c r="AF118" s="46"/>
      <c r="AG118" s="46"/>
      <c r="AH118" s="46"/>
      <c r="AI118" s="46"/>
      <c r="AJ118" s="46"/>
      <c r="AK118" s="46">
        <f t="shared" si="90"/>
        <v>0</v>
      </c>
      <c r="AL118" s="46" t="e">
        <f t="shared" si="91"/>
        <v>#N/A</v>
      </c>
      <c r="AM118" s="68"/>
    </row>
    <row r="119" spans="7:39" ht="30" customHeight="1" x14ac:dyDescent="0.25">
      <c r="G119" s="50" t="str">
        <f>CONCATENATE("EGP",Tabela13[[#This Row],[Período]],Tabela13[[#This Row],[Dif.]],Tabela13[[#This Row],[Grade]])</f>
        <v>EGP1E2013</v>
      </c>
      <c r="H119" s="50" t="s">
        <v>231</v>
      </c>
      <c r="I119" s="50">
        <v>2013</v>
      </c>
      <c r="J119" s="49" t="s">
        <v>177</v>
      </c>
      <c r="K119" s="50" t="s">
        <v>112</v>
      </c>
      <c r="L119" s="50">
        <v>1</v>
      </c>
      <c r="M119" s="50">
        <v>80</v>
      </c>
      <c r="N119" s="50" t="s">
        <v>208</v>
      </c>
      <c r="O119" s="5"/>
      <c r="P119" s="5"/>
      <c r="V119" s="5" t="str">
        <f>IF($S$3=Tabela13[[#This Row],[Grade]],IF($R$3=Tabela13[[#This Row],[Período]],Tabela13[[#This Row],[Disciplina]],""),"")</f>
        <v/>
      </c>
      <c r="W119" s="57" t="e">
        <f t="shared" si="92"/>
        <v>#N/A</v>
      </c>
      <c r="X119" s="57" t="s">
        <v>231</v>
      </c>
      <c r="Y119" s="57" t="e">
        <f>CONCATENATE("EGP",W119,X119,$Z114)</f>
        <v>#N/A</v>
      </c>
      <c r="Z119" s="69" t="e">
        <f t="shared" si="87"/>
        <v>#N/A</v>
      </c>
      <c r="AA119" s="57" t="e">
        <f t="shared" si="88"/>
        <v>#N/A</v>
      </c>
      <c r="AB119" s="65"/>
      <c r="AC119" s="57"/>
      <c r="AD119" s="57" t="e">
        <f t="shared" si="89"/>
        <v>#N/A</v>
      </c>
      <c r="AE119" s="57"/>
      <c r="AF119" s="57"/>
      <c r="AG119" s="57"/>
      <c r="AH119" s="57"/>
      <c r="AI119" s="57"/>
      <c r="AJ119" s="57"/>
      <c r="AK119" s="57">
        <f t="shared" si="90"/>
        <v>0</v>
      </c>
      <c r="AL119" s="57" t="e">
        <f t="shared" si="91"/>
        <v>#N/A</v>
      </c>
      <c r="AM119" s="69"/>
    </row>
    <row r="120" spans="7:39" ht="30" customHeight="1" thickBot="1" x14ac:dyDescent="0.3">
      <c r="G120" s="50" t="str">
        <f>CONCATENATE("EGP",Tabela13[[#This Row],[Período]],Tabela13[[#This Row],[Dif.]],Tabela13[[#This Row],[Grade]])</f>
        <v>EGP2A2013</v>
      </c>
      <c r="H120" s="50" t="s">
        <v>229</v>
      </c>
      <c r="I120" s="50">
        <v>2013</v>
      </c>
      <c r="J120" s="49" t="s">
        <v>178</v>
      </c>
      <c r="K120" s="50" t="s">
        <v>112</v>
      </c>
      <c r="L120" s="50">
        <v>2</v>
      </c>
      <c r="M120" s="50">
        <v>80</v>
      </c>
      <c r="N120" s="50" t="s">
        <v>208</v>
      </c>
      <c r="O120" s="5"/>
      <c r="P120" s="5"/>
      <c r="V120" s="5" t="str">
        <f>IF($S$3=Tabela13[[#This Row],[Grade]],IF($R$3=Tabela13[[#This Row],[Período]],Tabela13[[#This Row],[Disciplina]],""),"")</f>
        <v/>
      </c>
      <c r="W120" s="55" t="e">
        <f t="shared" si="92"/>
        <v>#N/A</v>
      </c>
      <c r="X120" s="55" t="s">
        <v>234</v>
      </c>
      <c r="Y120" s="55" t="e">
        <f>CONCATENATE("EGP",W120,X120,$Z114)</f>
        <v>#N/A</v>
      </c>
      <c r="Z120" s="70" t="e">
        <f t="shared" si="87"/>
        <v>#N/A</v>
      </c>
      <c r="AA120" s="55" t="e">
        <f t="shared" si="88"/>
        <v>#N/A</v>
      </c>
      <c r="AB120" s="66"/>
      <c r="AC120" s="55"/>
      <c r="AD120" s="55" t="e">
        <f t="shared" si="89"/>
        <v>#N/A</v>
      </c>
      <c r="AE120" s="55"/>
      <c r="AF120" s="55"/>
      <c r="AG120" s="55"/>
      <c r="AH120" s="55"/>
      <c r="AI120" s="55"/>
      <c r="AJ120" s="55"/>
      <c r="AK120" s="55">
        <f t="shared" si="90"/>
        <v>0</v>
      </c>
      <c r="AL120" s="55" t="e">
        <f t="shared" si="91"/>
        <v>#N/A</v>
      </c>
      <c r="AM120" s="70"/>
    </row>
    <row r="121" spans="7:39" ht="30" customHeight="1" thickBot="1" x14ac:dyDescent="0.3">
      <c r="G121" s="50" t="str">
        <f>CONCATENATE("EGP",Tabela13[[#This Row],[Período]],Tabela13[[#This Row],[Dif.]],Tabela13[[#This Row],[Grade]])</f>
        <v>EGP2B2013</v>
      </c>
      <c r="H121" s="50" t="s">
        <v>232</v>
      </c>
      <c r="I121" s="50">
        <v>2013</v>
      </c>
      <c r="J121" s="49" t="s">
        <v>182</v>
      </c>
      <c r="K121" s="50" t="s">
        <v>112</v>
      </c>
      <c r="L121" s="50">
        <v>2</v>
      </c>
      <c r="M121" s="50">
        <v>80</v>
      </c>
      <c r="N121" s="50" t="s">
        <v>207</v>
      </c>
      <c r="O121" s="5"/>
      <c r="P121" s="5"/>
      <c r="V121" s="5" t="str">
        <f>IF($S$3=Tabela13[[#This Row],[Grade]],IF($R$3=Tabela13[[#This Row],[Período]],Tabela13[[#This Row],[Disciplina]],""),"")</f>
        <v/>
      </c>
      <c r="AK121" s="15">
        <f>SUM(AK115:AK120)</f>
        <v>0</v>
      </c>
    </row>
    <row r="122" spans="7:39" ht="30" customHeight="1" thickBot="1" x14ac:dyDescent="0.3">
      <c r="G122" s="50" t="str">
        <f>CONCATENATE("EGP",Tabela13[[#This Row],[Período]],Tabela13[[#This Row],[Dif.]],Tabela13[[#This Row],[Grade]])</f>
        <v>EGP2C2013</v>
      </c>
      <c r="H122" s="50" t="s">
        <v>230</v>
      </c>
      <c r="I122" s="50">
        <v>2013</v>
      </c>
      <c r="J122" s="49" t="s">
        <v>114</v>
      </c>
      <c r="K122" s="50" t="s">
        <v>112</v>
      </c>
      <c r="L122" s="50">
        <v>2</v>
      </c>
      <c r="M122" s="50">
        <v>80</v>
      </c>
      <c r="N122" s="50" t="s">
        <v>208</v>
      </c>
      <c r="O122" s="5"/>
      <c r="P122" s="5"/>
      <c r="V122" s="5" t="str">
        <f>IF($S$3=Tabela13[[#This Row],[Grade]],IF($R$3=Tabela13[[#This Row],[Período]],Tabela13[[#This Row],[Disciplina]],""),"")</f>
        <v/>
      </c>
      <c r="W122" s="61"/>
      <c r="X122" s="61"/>
      <c r="Y122" s="52" t="e">
        <f>VLOOKUP(W122,Turma,2,0)</f>
        <v>#N/A</v>
      </c>
      <c r="Z122" s="60" t="e">
        <f>VLOOKUP(W122,Turma,4,0)</f>
        <v>#N/A</v>
      </c>
      <c r="AA122" s="52" t="s">
        <v>2</v>
      </c>
      <c r="AB122" s="52" t="s">
        <v>0</v>
      </c>
      <c r="AC122" s="52"/>
      <c r="AD122" s="52" t="s">
        <v>119</v>
      </c>
      <c r="AE122" s="52" t="s">
        <v>224</v>
      </c>
      <c r="AF122" s="52" t="s">
        <v>225</v>
      </c>
      <c r="AG122" s="52" t="s">
        <v>226</v>
      </c>
      <c r="AH122" s="52" t="s">
        <v>227</v>
      </c>
      <c r="AI122" s="52" t="s">
        <v>228</v>
      </c>
      <c r="AJ122" s="52" t="s">
        <v>242</v>
      </c>
      <c r="AK122" s="62" t="s">
        <v>241</v>
      </c>
      <c r="AL122" s="52"/>
      <c r="AM122" s="62" t="s">
        <v>243</v>
      </c>
    </row>
    <row r="123" spans="7:39" ht="30" customHeight="1" x14ac:dyDescent="0.25">
      <c r="G123" s="50" t="str">
        <f>CONCATENATE("EGP",Tabela13[[#This Row],[Período]],Tabela13[[#This Row],[Dif.]],Tabela13[[#This Row],[Grade]])</f>
        <v>EGP2D2013</v>
      </c>
      <c r="H123" s="50" t="s">
        <v>233</v>
      </c>
      <c r="I123" s="50">
        <v>2013</v>
      </c>
      <c r="J123" s="49" t="s">
        <v>183</v>
      </c>
      <c r="K123" s="50" t="s">
        <v>112</v>
      </c>
      <c r="L123" s="50">
        <v>2</v>
      </c>
      <c r="M123" s="50">
        <v>40</v>
      </c>
      <c r="N123" s="50" t="s">
        <v>208</v>
      </c>
      <c r="O123" s="5"/>
      <c r="P123" s="5"/>
      <c r="V123" s="5" t="str">
        <f>IF($S$3=Tabela13[[#This Row],[Grade]],IF($R$3=Tabela13[[#This Row],[Período]],Tabela13[[#This Row],[Disciplina]],""),"")</f>
        <v/>
      </c>
      <c r="W123" s="56" t="e">
        <f>VLOOKUP(W122,Turma,3,0)</f>
        <v>#N/A</v>
      </c>
      <c r="X123" s="56" t="s">
        <v>229</v>
      </c>
      <c r="Y123" s="56" t="e">
        <f>CONCATENATE("EGP",W123,X123,$Z122)</f>
        <v>#N/A</v>
      </c>
      <c r="Z123" s="67" t="e">
        <f t="shared" ref="Z123:Z128" si="93">VLOOKUP(Y123,Disciplinas,4,0)</f>
        <v>#N/A</v>
      </c>
      <c r="AA123" s="56" t="e">
        <f t="shared" ref="AA123:AA128" si="94">VLOOKUP(Y123,Disciplinas,5,0)</f>
        <v>#N/A</v>
      </c>
      <c r="AB123" s="63"/>
      <c r="AC123" s="56"/>
      <c r="AD123" s="56" t="e">
        <f t="shared" ref="AD123:AD128" si="95">VLOOKUP(Y123,Disciplinas,7,0)</f>
        <v>#N/A</v>
      </c>
      <c r="AE123" s="56"/>
      <c r="AF123" s="56"/>
      <c r="AG123" s="56"/>
      <c r="AH123" s="56"/>
      <c r="AI123" s="56"/>
      <c r="AJ123" s="56"/>
      <c r="AK123" s="56">
        <f>SUM(AE123:AJ123)*20</f>
        <v>0</v>
      </c>
      <c r="AL123" s="56" t="e">
        <f>IF(AK123=AD123,"OK","ERRO")</f>
        <v>#N/A</v>
      </c>
      <c r="AM123" s="67"/>
    </row>
    <row r="124" spans="7:39" ht="30" customHeight="1" x14ac:dyDescent="0.25">
      <c r="G124" s="50" t="str">
        <f>CONCATENATE("EGP",Tabela13[[#This Row],[Período]],Tabela13[[#This Row],[Dif.]],Tabela13[[#This Row],[Grade]])</f>
        <v>EGP2E2013</v>
      </c>
      <c r="H124" s="50" t="s">
        <v>231</v>
      </c>
      <c r="I124" s="50">
        <v>2013</v>
      </c>
      <c r="J124" s="49" t="s">
        <v>130</v>
      </c>
      <c r="K124" s="50" t="s">
        <v>112</v>
      </c>
      <c r="L124" s="50">
        <v>2</v>
      </c>
      <c r="M124" s="50">
        <v>80</v>
      </c>
      <c r="N124" s="50" t="s">
        <v>208</v>
      </c>
      <c r="O124" s="5"/>
      <c r="P124" s="5"/>
      <c r="V124" s="5" t="str">
        <f>IF($S$3=Tabela13[[#This Row],[Grade]],IF($R$3=Tabela13[[#This Row],[Período]],Tabela13[[#This Row],[Disciplina]],""),"")</f>
        <v/>
      </c>
      <c r="W124" s="46" t="e">
        <f>W123</f>
        <v>#N/A</v>
      </c>
      <c r="X124" s="46" t="s">
        <v>232</v>
      </c>
      <c r="Y124" s="46" t="e">
        <f>CONCATENATE("EGP",W124,X124,$Z122)</f>
        <v>#N/A</v>
      </c>
      <c r="Z124" s="68" t="e">
        <f t="shared" si="93"/>
        <v>#N/A</v>
      </c>
      <c r="AA124" s="46" t="e">
        <f t="shared" si="94"/>
        <v>#N/A</v>
      </c>
      <c r="AB124" s="64"/>
      <c r="AC124" s="46"/>
      <c r="AD124" s="46" t="e">
        <f t="shared" si="95"/>
        <v>#N/A</v>
      </c>
      <c r="AE124" s="46"/>
      <c r="AF124" s="46"/>
      <c r="AG124" s="46"/>
      <c r="AH124" s="46"/>
      <c r="AI124" s="46"/>
      <c r="AJ124" s="46"/>
      <c r="AK124" s="46">
        <f t="shared" ref="AK124:AK128" si="96">SUM(AE124:AJ124)*20</f>
        <v>0</v>
      </c>
      <c r="AL124" s="46" t="e">
        <f t="shared" ref="AL124:AL128" si="97">IF(AK124=AD124,"OK","ERRO")</f>
        <v>#N/A</v>
      </c>
      <c r="AM124" s="68"/>
    </row>
    <row r="125" spans="7:39" ht="30" customHeight="1" x14ac:dyDescent="0.25">
      <c r="G125" s="50" t="str">
        <f>CONCATENATE("EGP",Tabela13[[#This Row],[Período]],Tabela13[[#This Row],[Dif.]],Tabela13[[#This Row],[Grade]])</f>
        <v>EGP2F2013</v>
      </c>
      <c r="H125" s="50" t="s">
        <v>234</v>
      </c>
      <c r="I125" s="50">
        <v>2013</v>
      </c>
      <c r="J125" s="49" t="s">
        <v>125</v>
      </c>
      <c r="K125" s="50" t="s">
        <v>112</v>
      </c>
      <c r="L125" s="50">
        <v>2</v>
      </c>
      <c r="M125" s="50">
        <v>40</v>
      </c>
      <c r="N125" s="50" t="s">
        <v>208</v>
      </c>
      <c r="O125" s="5"/>
      <c r="P125" s="5"/>
      <c r="V125" s="5" t="str">
        <f>IF($S$3=Tabela13[[#This Row],[Grade]],IF($R$3=Tabela13[[#This Row],[Período]],Tabela13[[#This Row],[Disciplina]],""),"")</f>
        <v/>
      </c>
      <c r="W125" s="57" t="e">
        <f t="shared" ref="W125:W128" si="98">W124</f>
        <v>#N/A</v>
      </c>
      <c r="X125" s="57" t="s">
        <v>230</v>
      </c>
      <c r="Y125" s="57" t="e">
        <f>CONCATENATE("EGP",W125,X125,$Z122)</f>
        <v>#N/A</v>
      </c>
      <c r="Z125" s="69" t="e">
        <f t="shared" si="93"/>
        <v>#N/A</v>
      </c>
      <c r="AA125" s="57" t="e">
        <f t="shared" si="94"/>
        <v>#N/A</v>
      </c>
      <c r="AB125" s="65"/>
      <c r="AC125" s="57"/>
      <c r="AD125" s="57" t="e">
        <f t="shared" si="95"/>
        <v>#N/A</v>
      </c>
      <c r="AE125" s="57"/>
      <c r="AF125" s="57"/>
      <c r="AG125" s="57"/>
      <c r="AH125" s="57"/>
      <c r="AI125" s="57"/>
      <c r="AJ125" s="57"/>
      <c r="AK125" s="57">
        <f t="shared" si="96"/>
        <v>0</v>
      </c>
      <c r="AL125" s="57" t="e">
        <f t="shared" si="97"/>
        <v>#N/A</v>
      </c>
      <c r="AM125" s="69"/>
    </row>
    <row r="126" spans="7:39" ht="30" customHeight="1" x14ac:dyDescent="0.25">
      <c r="G126" s="50" t="str">
        <f>CONCATENATE("EGP",Tabela13[[#This Row],[Período]],Tabela13[[#This Row],[Dif.]],Tabela13[[#This Row],[Grade]])</f>
        <v>EGP3A2013</v>
      </c>
      <c r="H126" s="50" t="s">
        <v>229</v>
      </c>
      <c r="I126" s="50">
        <v>2013</v>
      </c>
      <c r="J126" s="49" t="s">
        <v>181</v>
      </c>
      <c r="K126" s="50" t="s">
        <v>112</v>
      </c>
      <c r="L126" s="50">
        <v>3</v>
      </c>
      <c r="M126" s="50">
        <v>80</v>
      </c>
      <c r="N126" s="50" t="s">
        <v>208</v>
      </c>
      <c r="O126" s="5"/>
      <c r="P126" s="5"/>
      <c r="V126" s="5" t="str">
        <f>IF($S$3=Tabela13[[#This Row],[Grade]],IF($R$3=Tabela13[[#This Row],[Período]],Tabela13[[#This Row],[Disciplina]],""),"")</f>
        <v/>
      </c>
      <c r="W126" s="46" t="e">
        <f t="shared" si="98"/>
        <v>#N/A</v>
      </c>
      <c r="X126" s="46" t="s">
        <v>233</v>
      </c>
      <c r="Y126" s="46" t="e">
        <f>CONCATENATE("EGP",W126,X126,$Z122)</f>
        <v>#N/A</v>
      </c>
      <c r="Z126" s="68" t="e">
        <f t="shared" si="93"/>
        <v>#N/A</v>
      </c>
      <c r="AA126" s="46" t="e">
        <f t="shared" si="94"/>
        <v>#N/A</v>
      </c>
      <c r="AB126" s="64"/>
      <c r="AC126" s="46"/>
      <c r="AD126" s="46" t="e">
        <f t="shared" si="95"/>
        <v>#N/A</v>
      </c>
      <c r="AE126" s="46"/>
      <c r="AF126" s="46"/>
      <c r="AG126" s="46"/>
      <c r="AH126" s="46"/>
      <c r="AI126" s="46"/>
      <c r="AJ126" s="46"/>
      <c r="AK126" s="46">
        <f t="shared" si="96"/>
        <v>0</v>
      </c>
      <c r="AL126" s="46" t="e">
        <f t="shared" si="97"/>
        <v>#N/A</v>
      </c>
      <c r="AM126" s="68"/>
    </row>
    <row r="127" spans="7:39" ht="30" customHeight="1" x14ac:dyDescent="0.25">
      <c r="G127" s="50" t="str">
        <f>CONCATENATE("EGP",Tabela13[[#This Row],[Período]],Tabela13[[#This Row],[Dif.]],Tabela13[[#This Row],[Grade]])</f>
        <v>EGP3B2013</v>
      </c>
      <c r="H127" s="50" t="s">
        <v>232</v>
      </c>
      <c r="I127" s="50">
        <v>2013</v>
      </c>
      <c r="J127" s="49" t="s">
        <v>204</v>
      </c>
      <c r="K127" s="50" t="s">
        <v>112</v>
      </c>
      <c r="L127" s="50">
        <v>3</v>
      </c>
      <c r="M127" s="50">
        <v>80</v>
      </c>
      <c r="N127" s="50" t="s">
        <v>208</v>
      </c>
      <c r="O127" s="5"/>
      <c r="P127" s="5"/>
      <c r="V127" s="5" t="str">
        <f>IF($S$3=Tabela13[[#This Row],[Grade]],IF($R$3=Tabela13[[#This Row],[Período]],Tabela13[[#This Row],[Disciplina]],""),"")</f>
        <v/>
      </c>
      <c r="W127" s="57" t="e">
        <f t="shared" si="98"/>
        <v>#N/A</v>
      </c>
      <c r="X127" s="57" t="s">
        <v>231</v>
      </c>
      <c r="Y127" s="57" t="e">
        <f>CONCATENATE("EGP",W127,X127,$Z122)</f>
        <v>#N/A</v>
      </c>
      <c r="Z127" s="69" t="e">
        <f t="shared" si="93"/>
        <v>#N/A</v>
      </c>
      <c r="AA127" s="57" t="e">
        <f t="shared" si="94"/>
        <v>#N/A</v>
      </c>
      <c r="AB127" s="65"/>
      <c r="AC127" s="57"/>
      <c r="AD127" s="57" t="e">
        <f t="shared" si="95"/>
        <v>#N/A</v>
      </c>
      <c r="AE127" s="57"/>
      <c r="AF127" s="57"/>
      <c r="AG127" s="57"/>
      <c r="AH127" s="57"/>
      <c r="AI127" s="57"/>
      <c r="AJ127" s="57"/>
      <c r="AK127" s="57">
        <f t="shared" si="96"/>
        <v>0</v>
      </c>
      <c r="AL127" s="57" t="e">
        <f t="shared" si="97"/>
        <v>#N/A</v>
      </c>
      <c r="AM127" s="69"/>
    </row>
    <row r="128" spans="7:39" ht="30" customHeight="1" thickBot="1" x14ac:dyDescent="0.3">
      <c r="G128" s="50" t="str">
        <f>CONCATENATE("EGP",Tabela13[[#This Row],[Período]],Tabela13[[#This Row],[Dif.]],Tabela13[[#This Row],[Grade]])</f>
        <v>EGP3C2013</v>
      </c>
      <c r="H128" s="50" t="s">
        <v>230</v>
      </c>
      <c r="I128" s="50">
        <v>2013</v>
      </c>
      <c r="J128" s="49" t="s">
        <v>129</v>
      </c>
      <c r="K128" s="50" t="s">
        <v>112</v>
      </c>
      <c r="L128" s="50">
        <v>3</v>
      </c>
      <c r="M128" s="50">
        <v>80</v>
      </c>
      <c r="N128" s="50" t="s">
        <v>208</v>
      </c>
      <c r="O128" s="5"/>
      <c r="P128" s="5"/>
      <c r="V128" s="5" t="str">
        <f>IF($S$3=Tabela13[[#This Row],[Grade]],IF($R$3=Tabela13[[#This Row],[Período]],Tabela13[[#This Row],[Disciplina]],""),"")</f>
        <v/>
      </c>
      <c r="W128" s="55" t="e">
        <f t="shared" si="98"/>
        <v>#N/A</v>
      </c>
      <c r="X128" s="55" t="s">
        <v>234</v>
      </c>
      <c r="Y128" s="55" t="e">
        <f>CONCATENATE("EGP",W128,X128,$Z122)</f>
        <v>#N/A</v>
      </c>
      <c r="Z128" s="70" t="e">
        <f t="shared" si="93"/>
        <v>#N/A</v>
      </c>
      <c r="AA128" s="55" t="e">
        <f t="shared" si="94"/>
        <v>#N/A</v>
      </c>
      <c r="AB128" s="66"/>
      <c r="AC128" s="55"/>
      <c r="AD128" s="55" t="e">
        <f t="shared" si="95"/>
        <v>#N/A</v>
      </c>
      <c r="AE128" s="55"/>
      <c r="AF128" s="55"/>
      <c r="AG128" s="55"/>
      <c r="AH128" s="55"/>
      <c r="AI128" s="55"/>
      <c r="AJ128" s="55"/>
      <c r="AK128" s="55">
        <f t="shared" si="96"/>
        <v>0</v>
      </c>
      <c r="AL128" s="55" t="e">
        <f t="shared" si="97"/>
        <v>#N/A</v>
      </c>
      <c r="AM128" s="70"/>
    </row>
    <row r="129" spans="7:37" ht="30" customHeight="1" x14ac:dyDescent="0.25">
      <c r="G129" s="50" t="str">
        <f>CONCATENATE("EGP",Tabela13[[#This Row],[Período]],Tabela13[[#This Row],[Dif.]],Tabela13[[#This Row],[Grade]])</f>
        <v>EGP3D2013</v>
      </c>
      <c r="H129" s="50" t="s">
        <v>233</v>
      </c>
      <c r="I129" s="50">
        <v>2013</v>
      </c>
      <c r="J129" s="49" t="s">
        <v>137</v>
      </c>
      <c r="K129" s="50" t="s">
        <v>112</v>
      </c>
      <c r="L129" s="50">
        <v>3</v>
      </c>
      <c r="M129" s="50">
        <v>80</v>
      </c>
      <c r="N129" s="50" t="s">
        <v>207</v>
      </c>
      <c r="O129" s="5"/>
      <c r="P129" s="5"/>
      <c r="V129" s="5" t="str">
        <f>IF($S$3=Tabela13[[#This Row],[Grade]],IF($R$3=Tabela13[[#This Row],[Período]],Tabela13[[#This Row],[Disciplina]],""),"")</f>
        <v/>
      </c>
      <c r="AK129" s="15">
        <f>SUM(AK123:AK128)</f>
        <v>0</v>
      </c>
    </row>
    <row r="130" spans="7:37" ht="30" customHeight="1" x14ac:dyDescent="0.25">
      <c r="G130" s="50" t="str">
        <f>CONCATENATE("EGP",Tabela13[[#This Row],[Período]],Tabela13[[#This Row],[Dif.]],Tabela13[[#This Row],[Grade]])</f>
        <v>EGP3E2013</v>
      </c>
      <c r="H130" s="50" t="s">
        <v>231</v>
      </c>
      <c r="I130" s="50">
        <v>2013</v>
      </c>
      <c r="J130" s="49" t="s">
        <v>200</v>
      </c>
      <c r="K130" s="50" t="s">
        <v>112</v>
      </c>
      <c r="L130" s="50">
        <v>3</v>
      </c>
      <c r="M130" s="50">
        <v>80</v>
      </c>
      <c r="N130" s="50" t="s">
        <v>208</v>
      </c>
      <c r="O130" s="5"/>
      <c r="P130" s="5"/>
      <c r="V130" s="5" t="str">
        <f>IF($S$3=Tabela13[[#This Row],[Grade]],IF($R$3=Tabela13[[#This Row],[Período]],Tabela13[[#This Row],[Disciplina]],""),"")</f>
        <v/>
      </c>
    </row>
    <row r="131" spans="7:37" ht="30" customHeight="1" x14ac:dyDescent="0.25">
      <c r="G131" s="50" t="str">
        <f>CONCATENATE("EGP",Tabela13[[#This Row],[Período]],Tabela13[[#This Row],[Dif.]],Tabela13[[#This Row],[Grade]])</f>
        <v>EGP4A2013</v>
      </c>
      <c r="H131" s="50" t="s">
        <v>229</v>
      </c>
      <c r="I131" s="50">
        <v>2013</v>
      </c>
      <c r="J131" s="49" t="s">
        <v>184</v>
      </c>
      <c r="K131" s="50" t="s">
        <v>112</v>
      </c>
      <c r="L131" s="50">
        <v>4</v>
      </c>
      <c r="M131" s="50">
        <v>80</v>
      </c>
      <c r="N131" s="50" t="s">
        <v>208</v>
      </c>
      <c r="O131" s="5"/>
      <c r="P131" s="5"/>
      <c r="V131" s="5" t="str">
        <f>IF($S$3=Tabela13[[#This Row],[Grade]],IF($R$3=Tabela13[[#This Row],[Período]],Tabela13[[#This Row],[Disciplina]],""),"")</f>
        <v/>
      </c>
    </row>
    <row r="132" spans="7:37" ht="30" customHeight="1" x14ac:dyDescent="0.25">
      <c r="G132" s="50" t="str">
        <f>CONCATENATE("EGP",Tabela13[[#This Row],[Período]],Tabela13[[#This Row],[Dif.]],Tabela13[[#This Row],[Grade]])</f>
        <v>EGP4B2013</v>
      </c>
      <c r="H132" s="50" t="s">
        <v>232</v>
      </c>
      <c r="I132" s="50">
        <v>2013</v>
      </c>
      <c r="J132" s="49" t="s">
        <v>128</v>
      </c>
      <c r="K132" s="50" t="s">
        <v>112</v>
      </c>
      <c r="L132" s="50">
        <v>4</v>
      </c>
      <c r="M132" s="50">
        <v>80</v>
      </c>
      <c r="N132" s="50" t="s">
        <v>208</v>
      </c>
      <c r="O132" s="5"/>
      <c r="P132" s="5"/>
      <c r="V132" s="5" t="str">
        <f>IF($S$3=Tabela13[[#This Row],[Grade]],IF($R$3=Tabela13[[#This Row],[Período]],Tabela13[[#This Row],[Disciplina]],""),"")</f>
        <v/>
      </c>
    </row>
    <row r="133" spans="7:37" ht="30" customHeight="1" x14ac:dyDescent="0.25">
      <c r="G133" s="50" t="str">
        <f>CONCATENATE("EGP",Tabela13[[#This Row],[Período]],Tabela13[[#This Row],[Dif.]],Tabela13[[#This Row],[Grade]])</f>
        <v>EGP4C2013</v>
      </c>
      <c r="H133" s="50" t="s">
        <v>230</v>
      </c>
      <c r="I133" s="50">
        <v>2013</v>
      </c>
      <c r="J133" s="49" t="s">
        <v>167</v>
      </c>
      <c r="K133" s="50" t="s">
        <v>112</v>
      </c>
      <c r="L133" s="50">
        <v>4</v>
      </c>
      <c r="M133" s="50">
        <v>80</v>
      </c>
      <c r="N133" s="50" t="s">
        <v>208</v>
      </c>
      <c r="O133" s="5"/>
      <c r="P133" s="5"/>
      <c r="V133" s="5" t="str">
        <f>IF($S$3=Tabela13[[#This Row],[Grade]],IF($R$3=Tabela13[[#This Row],[Período]],Tabela13[[#This Row],[Disciplina]],""),"")</f>
        <v/>
      </c>
    </row>
    <row r="134" spans="7:37" ht="30" customHeight="1" x14ac:dyDescent="0.25">
      <c r="G134" s="50" t="str">
        <f>CONCATENATE("EGP",Tabela13[[#This Row],[Período]],Tabela13[[#This Row],[Dif.]],Tabela13[[#This Row],[Grade]])</f>
        <v>EGP4D2013</v>
      </c>
      <c r="H134" s="50" t="s">
        <v>233</v>
      </c>
      <c r="I134" s="50">
        <v>2013</v>
      </c>
      <c r="J134" s="49" t="s">
        <v>176</v>
      </c>
      <c r="K134" s="50" t="s">
        <v>112</v>
      </c>
      <c r="L134" s="50">
        <v>4</v>
      </c>
      <c r="M134" s="50">
        <v>80</v>
      </c>
      <c r="N134" s="50" t="s">
        <v>207</v>
      </c>
      <c r="O134" s="5"/>
      <c r="P134" s="5"/>
      <c r="V134" s="5" t="str">
        <f>IF($S$3=Tabela13[[#This Row],[Grade]],IF($R$3=Tabela13[[#This Row],[Período]],Tabela13[[#This Row],[Disciplina]],""),"")</f>
        <v/>
      </c>
    </row>
    <row r="135" spans="7:37" ht="30" customHeight="1" x14ac:dyDescent="0.25">
      <c r="G135" s="50" t="str">
        <f>CONCATENATE("EGP",Tabela13[[#This Row],[Período]],Tabela13[[#This Row],[Dif.]],Tabela13[[#This Row],[Grade]])</f>
        <v>EGP4E2013</v>
      </c>
      <c r="H135" s="50" t="s">
        <v>231</v>
      </c>
      <c r="I135" s="50">
        <v>2013</v>
      </c>
      <c r="J135" s="49" t="s">
        <v>126</v>
      </c>
      <c r="K135" s="50" t="s">
        <v>112</v>
      </c>
      <c r="L135" s="50">
        <v>4</v>
      </c>
      <c r="M135" s="50">
        <v>40</v>
      </c>
      <c r="N135" s="50" t="s">
        <v>208</v>
      </c>
      <c r="O135" s="5"/>
      <c r="P135" s="5"/>
      <c r="V135" s="5" t="str">
        <f>IF($S$3=Tabela13[[#This Row],[Grade]],IF($R$3=Tabela13[[#This Row],[Período]],Tabela13[[#This Row],[Disciplina]],""),"")</f>
        <v/>
      </c>
    </row>
    <row r="136" spans="7:37" ht="30" customHeight="1" x14ac:dyDescent="0.25">
      <c r="G136" s="50" t="str">
        <f>CONCATENATE("EGP",Tabela13[[#This Row],[Período]],Tabela13[[#This Row],[Dif.]],Tabela13[[#This Row],[Grade]])</f>
        <v>EGP4F2013</v>
      </c>
      <c r="H136" s="50" t="s">
        <v>234</v>
      </c>
      <c r="I136" s="50">
        <v>2013</v>
      </c>
      <c r="J136" s="49" t="s">
        <v>116</v>
      </c>
      <c r="K136" s="50" t="s">
        <v>112</v>
      </c>
      <c r="L136" s="50">
        <v>4</v>
      </c>
      <c r="M136" s="50">
        <v>40</v>
      </c>
      <c r="N136" s="50" t="s">
        <v>208</v>
      </c>
      <c r="O136" s="5"/>
      <c r="P136" s="5"/>
      <c r="V136" s="5" t="str">
        <f>IF($S$3=Tabela13[[#This Row],[Grade]],IF($R$3=Tabela13[[#This Row],[Período]],Tabela13[[#This Row],[Disciplina]],""),"")</f>
        <v/>
      </c>
    </row>
    <row r="137" spans="7:37" ht="30" customHeight="1" x14ac:dyDescent="0.25">
      <c r="G137" s="50" t="str">
        <f>CONCATENATE("EGP",Tabela13[[#This Row],[Período]],Tabela13[[#This Row],[Dif.]],Tabela13[[#This Row],[Grade]])</f>
        <v>EGP5A2013</v>
      </c>
      <c r="H137" s="50" t="s">
        <v>229</v>
      </c>
      <c r="I137" s="50">
        <v>2013</v>
      </c>
      <c r="J137" s="49" t="s">
        <v>205</v>
      </c>
      <c r="K137" s="50" t="s">
        <v>112</v>
      </c>
      <c r="L137" s="50">
        <v>5</v>
      </c>
      <c r="M137" s="50">
        <v>80</v>
      </c>
      <c r="N137" s="50" t="s">
        <v>208</v>
      </c>
      <c r="O137" s="5"/>
      <c r="P137" s="5"/>
      <c r="V137" s="5" t="str">
        <f>IF($S$3=Tabela13[[#This Row],[Grade]],IF($R$3=Tabela13[[#This Row],[Período]],Tabela13[[#This Row],[Disciplina]],""),"")</f>
        <v/>
      </c>
    </row>
    <row r="138" spans="7:37" ht="30" customHeight="1" x14ac:dyDescent="0.25">
      <c r="G138" s="50" t="str">
        <f>CONCATENATE("EGP",Tabela13[[#This Row],[Período]],Tabela13[[#This Row],[Dif.]],Tabela13[[#This Row],[Grade]])</f>
        <v>EGP5B2013</v>
      </c>
      <c r="H138" s="50" t="s">
        <v>232</v>
      </c>
      <c r="I138" s="50">
        <v>2013</v>
      </c>
      <c r="J138" s="49" t="s">
        <v>186</v>
      </c>
      <c r="K138" s="50" t="s">
        <v>112</v>
      </c>
      <c r="L138" s="50">
        <v>5</v>
      </c>
      <c r="M138" s="50">
        <v>80</v>
      </c>
      <c r="N138" s="50" t="s">
        <v>208</v>
      </c>
      <c r="O138" s="5"/>
      <c r="P138" s="5"/>
      <c r="V138" s="5" t="str">
        <f>IF($S$3=Tabela13[[#This Row],[Grade]],IF($R$3=Tabela13[[#This Row],[Período]],Tabela13[[#This Row],[Disciplina]],""),"")</f>
        <v/>
      </c>
    </row>
    <row r="139" spans="7:37" ht="30" customHeight="1" x14ac:dyDescent="0.25">
      <c r="G139" s="50" t="str">
        <f>CONCATENATE("EGP",Tabela13[[#This Row],[Período]],Tabela13[[#This Row],[Dif.]],Tabela13[[#This Row],[Grade]])</f>
        <v>EGP5C2013</v>
      </c>
      <c r="H139" s="50" t="s">
        <v>230</v>
      </c>
      <c r="I139" s="50">
        <v>2013</v>
      </c>
      <c r="J139" s="49" t="s">
        <v>146</v>
      </c>
      <c r="K139" s="50" t="s">
        <v>112</v>
      </c>
      <c r="L139" s="50">
        <v>5</v>
      </c>
      <c r="M139" s="50">
        <v>80</v>
      </c>
      <c r="N139" s="50" t="s">
        <v>208</v>
      </c>
      <c r="O139" s="5"/>
      <c r="P139" s="5"/>
      <c r="V139" s="5" t="str">
        <f>IF($S$3=Tabela13[[#This Row],[Grade]],IF($R$3=Tabela13[[#This Row],[Período]],Tabela13[[#This Row],[Disciplina]],""),"")</f>
        <v/>
      </c>
    </row>
    <row r="140" spans="7:37" ht="30" customHeight="1" x14ac:dyDescent="0.25">
      <c r="G140" s="50" t="str">
        <f>CONCATENATE("EGP",Tabela13[[#This Row],[Período]],Tabela13[[#This Row],[Dif.]],Tabela13[[#This Row],[Grade]])</f>
        <v>EGP5D2013</v>
      </c>
      <c r="H140" s="50" t="s">
        <v>233</v>
      </c>
      <c r="I140" s="50">
        <v>2013</v>
      </c>
      <c r="J140" s="49" t="s">
        <v>187</v>
      </c>
      <c r="K140" s="50" t="s">
        <v>112</v>
      </c>
      <c r="L140" s="50">
        <v>5</v>
      </c>
      <c r="M140" s="50">
        <v>80</v>
      </c>
      <c r="N140" s="50" t="s">
        <v>208</v>
      </c>
      <c r="O140" s="5"/>
      <c r="P140" s="5"/>
      <c r="V140" s="5" t="str">
        <f>IF($S$3=Tabela13[[#This Row],[Grade]],IF($R$3=Tabela13[[#This Row],[Período]],Tabela13[[#This Row],[Disciplina]],""),"")</f>
        <v/>
      </c>
    </row>
    <row r="141" spans="7:37" ht="30" customHeight="1" x14ac:dyDescent="0.25">
      <c r="G141" s="50" t="str">
        <f>CONCATENATE("EGP",Tabela13[[#This Row],[Período]],Tabela13[[#This Row],[Dif.]],Tabela13[[#This Row],[Grade]])</f>
        <v>EGP5E2013</v>
      </c>
      <c r="H141" s="50" t="s">
        <v>231</v>
      </c>
      <c r="I141" s="50">
        <v>2013</v>
      </c>
      <c r="J141" s="49" t="s">
        <v>123</v>
      </c>
      <c r="K141" s="50" t="s">
        <v>112</v>
      </c>
      <c r="L141" s="50">
        <v>5</v>
      </c>
      <c r="M141" s="50">
        <v>80</v>
      </c>
      <c r="N141" s="50" t="s">
        <v>207</v>
      </c>
      <c r="O141" s="5"/>
      <c r="P141" s="5"/>
      <c r="V141" s="5" t="str">
        <f>IF($S$3=Tabela13[[#This Row],[Grade]],IF($R$3=Tabela13[[#This Row],[Período]],Tabela13[[#This Row],[Disciplina]],""),"")</f>
        <v/>
      </c>
    </row>
    <row r="142" spans="7:37" ht="30" customHeight="1" x14ac:dyDescent="0.25">
      <c r="G142" s="50" t="str">
        <f>CONCATENATE("EGP",Tabela13[[#This Row],[Período]],Tabela13[[#This Row],[Dif.]],Tabela13[[#This Row],[Grade]])</f>
        <v>EGP6A2013</v>
      </c>
      <c r="H142" s="50" t="s">
        <v>229</v>
      </c>
      <c r="I142" s="50">
        <v>2013</v>
      </c>
      <c r="J142" s="49" t="s">
        <v>149</v>
      </c>
      <c r="K142" s="50" t="s">
        <v>112</v>
      </c>
      <c r="L142" s="50">
        <v>6</v>
      </c>
      <c r="M142" s="50">
        <v>80</v>
      </c>
      <c r="N142" s="50" t="s">
        <v>208</v>
      </c>
      <c r="O142" s="5"/>
      <c r="P142" s="5"/>
      <c r="V142" s="5" t="str">
        <f>IF($S$3=Tabela13[[#This Row],[Grade]],IF($R$3=Tabela13[[#This Row],[Período]],Tabela13[[#This Row],[Disciplina]],""),"")</f>
        <v/>
      </c>
    </row>
    <row r="143" spans="7:37" ht="30" customHeight="1" x14ac:dyDescent="0.25">
      <c r="G143" s="50" t="str">
        <f>CONCATENATE("EGP",Tabela13[[#This Row],[Período]],Tabela13[[#This Row],[Dif.]],Tabela13[[#This Row],[Grade]])</f>
        <v>EGP6B2013</v>
      </c>
      <c r="H143" s="50" t="s">
        <v>232</v>
      </c>
      <c r="I143" s="50">
        <v>2013</v>
      </c>
      <c r="J143" s="49" t="s">
        <v>141</v>
      </c>
      <c r="K143" s="50" t="s">
        <v>112</v>
      </c>
      <c r="L143" s="50">
        <v>6</v>
      </c>
      <c r="M143" s="50">
        <v>80</v>
      </c>
      <c r="N143" s="50" t="s">
        <v>208</v>
      </c>
      <c r="O143" s="5"/>
      <c r="P143" s="5"/>
      <c r="V143" s="5" t="str">
        <f>IF($S$3=Tabela13[[#This Row],[Grade]],IF($R$3=Tabela13[[#This Row],[Período]],Tabela13[[#This Row],[Disciplina]],""),"")</f>
        <v/>
      </c>
    </row>
    <row r="144" spans="7:37" ht="30" customHeight="1" x14ac:dyDescent="0.25">
      <c r="G144" s="50" t="str">
        <f>CONCATENATE("EGP",Tabela13[[#This Row],[Período]],Tabela13[[#This Row],[Dif.]],Tabela13[[#This Row],[Grade]])</f>
        <v>EGP6C2013</v>
      </c>
      <c r="H144" s="50" t="s">
        <v>230</v>
      </c>
      <c r="I144" s="50">
        <v>2013</v>
      </c>
      <c r="J144" s="49" t="s">
        <v>180</v>
      </c>
      <c r="K144" s="50" t="s">
        <v>112</v>
      </c>
      <c r="L144" s="50">
        <v>6</v>
      </c>
      <c r="M144" s="50">
        <v>80</v>
      </c>
      <c r="N144" s="50" t="s">
        <v>208</v>
      </c>
      <c r="O144" s="5"/>
      <c r="P144" s="5"/>
      <c r="V144" s="5" t="str">
        <f>IF($S$3=Tabela13[[#This Row],[Grade]],IF($R$3=Tabela13[[#This Row],[Período]],Tabela13[[#This Row],[Disciplina]],""),"")</f>
        <v/>
      </c>
    </row>
    <row r="145" spans="7:22" ht="30" customHeight="1" x14ac:dyDescent="0.25">
      <c r="G145" s="50" t="str">
        <f>CONCATENATE("EGP",Tabela13[[#This Row],[Período]],Tabela13[[#This Row],[Dif.]],Tabela13[[#This Row],[Grade]])</f>
        <v>EGP6D2013</v>
      </c>
      <c r="H145" s="50" t="s">
        <v>233</v>
      </c>
      <c r="I145" s="50">
        <v>2013</v>
      </c>
      <c r="J145" s="49" t="s">
        <v>188</v>
      </c>
      <c r="K145" s="50" t="s">
        <v>112</v>
      </c>
      <c r="L145" s="50">
        <v>6</v>
      </c>
      <c r="M145" s="50">
        <v>80</v>
      </c>
      <c r="N145" s="50" t="s">
        <v>208</v>
      </c>
      <c r="O145" s="5"/>
      <c r="P145" s="5"/>
      <c r="V145" s="5" t="str">
        <f>IF($S$3=Tabela13[[#This Row],[Grade]],IF($R$3=Tabela13[[#This Row],[Período]],Tabela13[[#This Row],[Disciplina]],""),"")</f>
        <v/>
      </c>
    </row>
    <row r="146" spans="7:22" ht="30" customHeight="1" x14ac:dyDescent="0.25">
      <c r="G146" s="50" t="str">
        <f>CONCATENATE("EGP",Tabela13[[#This Row],[Período]],Tabela13[[#This Row],[Dif.]],Tabela13[[#This Row],[Grade]])</f>
        <v>EGP6E2013</v>
      </c>
      <c r="H146" s="50" t="s">
        <v>231</v>
      </c>
      <c r="I146" s="50">
        <v>2013</v>
      </c>
      <c r="J146" s="49" t="s">
        <v>189</v>
      </c>
      <c r="K146" s="50" t="s">
        <v>112</v>
      </c>
      <c r="L146" s="50">
        <v>6</v>
      </c>
      <c r="M146" s="50">
        <v>80</v>
      </c>
      <c r="N146" s="50" t="s">
        <v>207</v>
      </c>
      <c r="O146" s="5"/>
      <c r="P146" s="5"/>
      <c r="V146" s="5" t="str">
        <f>IF($S$3=Tabela13[[#This Row],[Grade]],IF($R$3=Tabela13[[#This Row],[Período]],Tabela13[[#This Row],[Disciplina]],""),"")</f>
        <v/>
      </c>
    </row>
    <row r="147" spans="7:22" ht="30" customHeight="1" x14ac:dyDescent="0.25">
      <c r="G147" s="50" t="str">
        <f>CONCATENATE("EGP",Tabela13[[#This Row],[Período]],Tabela13[[#This Row],[Dif.]],Tabela13[[#This Row],[Grade]])</f>
        <v>EGP7A2013</v>
      </c>
      <c r="H147" s="50" t="s">
        <v>229</v>
      </c>
      <c r="I147" s="50">
        <v>2013</v>
      </c>
      <c r="J147" s="49" t="s">
        <v>191</v>
      </c>
      <c r="K147" s="50" t="s">
        <v>112</v>
      </c>
      <c r="L147" s="50">
        <v>7</v>
      </c>
      <c r="M147" s="50">
        <v>80</v>
      </c>
      <c r="N147" s="50" t="s">
        <v>207</v>
      </c>
      <c r="O147" s="5"/>
      <c r="P147" s="5"/>
      <c r="V147" s="5" t="str">
        <f>IF($S$3=Tabela13[[#This Row],[Grade]],IF($R$3=Tabela13[[#This Row],[Período]],Tabela13[[#This Row],[Disciplina]],""),"")</f>
        <v/>
      </c>
    </row>
    <row r="148" spans="7:22" ht="30" customHeight="1" x14ac:dyDescent="0.25">
      <c r="G148" s="50" t="str">
        <f>CONCATENATE("EGP",Tabela13[[#This Row],[Período]],Tabela13[[#This Row],[Dif.]],Tabela13[[#This Row],[Grade]])</f>
        <v>EGP7B2013</v>
      </c>
      <c r="H148" s="50" t="s">
        <v>232</v>
      </c>
      <c r="I148" s="50">
        <v>2013</v>
      </c>
      <c r="J148" s="49" t="s">
        <v>206</v>
      </c>
      <c r="K148" s="50" t="s">
        <v>112</v>
      </c>
      <c r="L148" s="50">
        <v>7</v>
      </c>
      <c r="M148" s="50">
        <v>80</v>
      </c>
      <c r="N148" s="50" t="s">
        <v>208</v>
      </c>
      <c r="O148" s="5"/>
      <c r="P148" s="5"/>
      <c r="V148" s="5" t="str">
        <f>IF($S$3=Tabela13[[#This Row],[Grade]],IF($R$3=Tabela13[[#This Row],[Período]],Tabela13[[#This Row],[Disciplina]],""),"")</f>
        <v/>
      </c>
    </row>
    <row r="149" spans="7:22" ht="30" customHeight="1" x14ac:dyDescent="0.25">
      <c r="G149" s="50" t="str">
        <f>CONCATENATE("EGP",Tabela13[[#This Row],[Período]],Tabela13[[#This Row],[Dif.]],Tabela13[[#This Row],[Grade]])</f>
        <v>EGP7C2013</v>
      </c>
      <c r="H149" s="50" t="s">
        <v>230</v>
      </c>
      <c r="I149" s="50">
        <v>2013</v>
      </c>
      <c r="J149" s="49" t="s">
        <v>190</v>
      </c>
      <c r="K149" s="50" t="s">
        <v>112</v>
      </c>
      <c r="L149" s="50">
        <v>7</v>
      </c>
      <c r="M149" s="50">
        <v>80</v>
      </c>
      <c r="N149" s="50" t="s">
        <v>208</v>
      </c>
      <c r="O149" s="5"/>
      <c r="P149" s="5"/>
      <c r="V149" s="5" t="str">
        <f>IF($S$3=Tabela13[[#This Row],[Grade]],IF($R$3=Tabela13[[#This Row],[Período]],Tabela13[[#This Row],[Disciplina]],""),"")</f>
        <v/>
      </c>
    </row>
    <row r="150" spans="7:22" ht="30" customHeight="1" x14ac:dyDescent="0.25">
      <c r="G150" s="50" t="str">
        <f>CONCATENATE("EGP",Tabela13[[#This Row],[Período]],Tabela13[[#This Row],[Dif.]],Tabela13[[#This Row],[Grade]])</f>
        <v>EGP7D2013</v>
      </c>
      <c r="H150" s="50" t="s">
        <v>233</v>
      </c>
      <c r="I150" s="50">
        <v>2013</v>
      </c>
      <c r="J150" s="49" t="s">
        <v>153</v>
      </c>
      <c r="K150" s="50" t="s">
        <v>112</v>
      </c>
      <c r="L150" s="50">
        <v>7</v>
      </c>
      <c r="M150" s="50">
        <v>80</v>
      </c>
      <c r="N150" s="50" t="s">
        <v>208</v>
      </c>
      <c r="O150" s="5"/>
      <c r="P150" s="5"/>
      <c r="V150" s="5" t="str">
        <f>IF($S$3=Tabela13[[#This Row],[Grade]],IF($R$3=Tabela13[[#This Row],[Período]],Tabela13[[#This Row],[Disciplina]],""),"")</f>
        <v/>
      </c>
    </row>
    <row r="151" spans="7:22" ht="30" customHeight="1" x14ac:dyDescent="0.25">
      <c r="G151" s="50" t="str">
        <f>CONCATENATE("EGP",Tabela13[[#This Row],[Período]],Tabela13[[#This Row],[Dif.]],Tabela13[[#This Row],[Grade]])</f>
        <v>EGP7E2013</v>
      </c>
      <c r="H151" s="50" t="s">
        <v>231</v>
      </c>
      <c r="I151" s="50">
        <v>2013</v>
      </c>
      <c r="J151" s="49" t="s">
        <v>144</v>
      </c>
      <c r="K151" s="50" t="s">
        <v>112</v>
      </c>
      <c r="L151" s="50">
        <v>7</v>
      </c>
      <c r="M151" s="50">
        <v>80</v>
      </c>
      <c r="N151" s="50" t="s">
        <v>208</v>
      </c>
      <c r="O151" s="5"/>
      <c r="P151" s="5"/>
      <c r="V151" s="5" t="str">
        <f>IF($S$3=Tabela13[[#This Row],[Grade]],IF($R$3=Tabela13[[#This Row],[Período]],Tabela13[[#This Row],[Disciplina]],""),"")</f>
        <v/>
      </c>
    </row>
    <row r="152" spans="7:22" ht="30" customHeight="1" x14ac:dyDescent="0.25">
      <c r="G152" s="50" t="str">
        <f>CONCATENATE("EGP",Tabela13[[#This Row],[Período]],Tabela13[[#This Row],[Dif.]],Tabela13[[#This Row],[Grade]])</f>
        <v>EGP8A2013</v>
      </c>
      <c r="H152" s="50" t="s">
        <v>229</v>
      </c>
      <c r="I152" s="50">
        <v>2013</v>
      </c>
      <c r="J152" s="49" t="s">
        <v>192</v>
      </c>
      <c r="K152" s="50" t="s">
        <v>112</v>
      </c>
      <c r="L152" s="50">
        <v>8</v>
      </c>
      <c r="M152" s="50">
        <v>80</v>
      </c>
      <c r="N152" s="50" t="s">
        <v>207</v>
      </c>
      <c r="O152" s="5"/>
      <c r="P152" s="5"/>
      <c r="V152" s="5" t="str">
        <f>IF($S$3=Tabela13[[#This Row],[Grade]],IF($R$3=Tabela13[[#This Row],[Período]],Tabela13[[#This Row],[Disciplina]],""),"")</f>
        <v/>
      </c>
    </row>
    <row r="153" spans="7:22" ht="30" customHeight="1" x14ac:dyDescent="0.25">
      <c r="G153" s="50" t="str">
        <f>CONCATENATE("EGP",Tabela13[[#This Row],[Período]],Tabela13[[#This Row],[Dif.]],Tabela13[[#This Row],[Grade]])</f>
        <v>EGP8B2013</v>
      </c>
      <c r="H153" s="50" t="s">
        <v>232</v>
      </c>
      <c r="I153" s="50">
        <v>2013</v>
      </c>
      <c r="J153" s="49" t="s">
        <v>127</v>
      </c>
      <c r="K153" s="50" t="s">
        <v>112</v>
      </c>
      <c r="L153" s="50">
        <v>8</v>
      </c>
      <c r="M153" s="50">
        <v>80</v>
      </c>
      <c r="N153" s="50" t="s">
        <v>208</v>
      </c>
      <c r="O153" s="5"/>
      <c r="P153" s="5"/>
      <c r="V153" s="5" t="str">
        <f>IF($S$3=Tabela13[[#This Row],[Grade]],IF($R$3=Tabela13[[#This Row],[Período]],Tabela13[[#This Row],[Disciplina]],""),"")</f>
        <v/>
      </c>
    </row>
    <row r="154" spans="7:22" ht="30" customHeight="1" x14ac:dyDescent="0.25">
      <c r="G154" s="50" t="str">
        <f>CONCATENATE("EGP",Tabela13[[#This Row],[Período]],Tabela13[[#This Row],[Dif.]],Tabela13[[#This Row],[Grade]])</f>
        <v>EGP8C2013</v>
      </c>
      <c r="H154" s="50" t="s">
        <v>230</v>
      </c>
      <c r="I154" s="50">
        <v>2013</v>
      </c>
      <c r="J154" s="49" t="s">
        <v>124</v>
      </c>
      <c r="K154" s="50" t="s">
        <v>112</v>
      </c>
      <c r="L154" s="50">
        <v>8</v>
      </c>
      <c r="M154" s="50">
        <v>80</v>
      </c>
      <c r="N154" s="50" t="s">
        <v>208</v>
      </c>
      <c r="O154" s="5"/>
      <c r="P154" s="5"/>
      <c r="V154" s="5" t="str">
        <f>IF($S$3=Tabela13[[#This Row],[Grade]],IF($R$3=Tabela13[[#This Row],[Período]],Tabela13[[#This Row],[Disciplina]],""),"")</f>
        <v/>
      </c>
    </row>
    <row r="155" spans="7:22" ht="30" customHeight="1" x14ac:dyDescent="0.25">
      <c r="G155" s="50" t="str">
        <f>CONCATENATE("EGP",Tabela13[[#This Row],[Período]],Tabela13[[#This Row],[Dif.]],Tabela13[[#This Row],[Grade]])</f>
        <v>EGP8D2013</v>
      </c>
      <c r="H155" s="50" t="s">
        <v>233</v>
      </c>
      <c r="I155" s="50">
        <v>2013</v>
      </c>
      <c r="J155" s="49" t="s">
        <v>172</v>
      </c>
      <c r="K155" s="50" t="s">
        <v>112</v>
      </c>
      <c r="L155" s="50">
        <v>8</v>
      </c>
      <c r="M155" s="50">
        <v>80</v>
      </c>
      <c r="N155" s="50" t="s">
        <v>208</v>
      </c>
      <c r="O155" s="5"/>
      <c r="P155" s="5"/>
      <c r="V155" s="5" t="str">
        <f>IF($S$3=Tabela13[[#This Row],[Grade]],IF($R$3=Tabela13[[#This Row],[Período]],Tabela13[[#This Row],[Disciplina]],""),"")</f>
        <v/>
      </c>
    </row>
    <row r="156" spans="7:22" ht="30" customHeight="1" x14ac:dyDescent="0.25">
      <c r="G156" s="50" t="str">
        <f>CONCATENATE("EGP",Tabela13[[#This Row],[Período]],Tabela13[[#This Row],[Dif.]],Tabela13[[#This Row],[Grade]])</f>
        <v>EGP8E2013</v>
      </c>
      <c r="H156" s="50" t="s">
        <v>231</v>
      </c>
      <c r="I156" s="50">
        <v>2013</v>
      </c>
      <c r="J156" s="49" t="s">
        <v>161</v>
      </c>
      <c r="K156" s="50" t="s">
        <v>117</v>
      </c>
      <c r="L156" s="50">
        <v>8</v>
      </c>
      <c r="M156" s="50">
        <v>40</v>
      </c>
      <c r="N156" s="50" t="s">
        <v>208</v>
      </c>
      <c r="O156" s="5"/>
      <c r="P156" s="5"/>
      <c r="V156" s="5" t="str">
        <f>IF($S$3=Tabela13[[#This Row],[Grade]],IF($R$3=Tabela13[[#This Row],[Período]],Tabela13[[#This Row],[Disciplina]],""),"")</f>
        <v/>
      </c>
    </row>
    <row r="157" spans="7:22" ht="30" customHeight="1" x14ac:dyDescent="0.25">
      <c r="G157" s="50" t="str">
        <f>CONCATENATE("EGP",Tabela13[[#This Row],[Período]],Tabela13[[#This Row],[Dif.]],Tabela13[[#This Row],[Grade]])</f>
        <v>EGP8F2013</v>
      </c>
      <c r="H157" s="50" t="s">
        <v>234</v>
      </c>
      <c r="I157" s="50">
        <v>2013</v>
      </c>
      <c r="J157" s="49" t="s">
        <v>248</v>
      </c>
      <c r="K157" s="50" t="s">
        <v>117</v>
      </c>
      <c r="L157" s="50">
        <v>8</v>
      </c>
      <c r="M157" s="50">
        <v>40</v>
      </c>
      <c r="N157" s="50" t="s">
        <v>208</v>
      </c>
      <c r="O157" s="5"/>
      <c r="P157" s="5"/>
      <c r="V157" s="5" t="str">
        <f>IF($S$3=Tabela13[[#This Row],[Grade]],IF($R$3=Tabela13[[#This Row],[Período]],Tabela13[[#This Row],[Disciplina]],""),"")</f>
        <v/>
      </c>
    </row>
    <row r="158" spans="7:22" ht="30" customHeight="1" x14ac:dyDescent="0.25">
      <c r="G158" s="50" t="str">
        <f>CONCATENATE("EGP",Tabela13[[#This Row],[Período]],Tabela13[[#This Row],[Dif.]],Tabela13[[#This Row],[Grade]])</f>
        <v>EGP9A2013</v>
      </c>
      <c r="H158" s="50" t="s">
        <v>229</v>
      </c>
      <c r="I158" s="50">
        <v>2013</v>
      </c>
      <c r="J158" s="49" t="s">
        <v>195</v>
      </c>
      <c r="K158" s="50" t="s">
        <v>112</v>
      </c>
      <c r="L158" s="50">
        <v>9</v>
      </c>
      <c r="M158" s="50">
        <v>80</v>
      </c>
      <c r="N158" s="50" t="s">
        <v>208</v>
      </c>
      <c r="O158" s="5"/>
      <c r="P158" s="5"/>
      <c r="V158" s="5" t="str">
        <f>IF($S$3=Tabela13[[#This Row],[Grade]],IF($R$3=Tabela13[[#This Row],[Período]],Tabela13[[#This Row],[Disciplina]],""),"")</f>
        <v/>
      </c>
    </row>
    <row r="159" spans="7:22" ht="30" customHeight="1" x14ac:dyDescent="0.25">
      <c r="G159" s="50" t="str">
        <f>CONCATENATE("EGP",Tabela13[[#This Row],[Período]],Tabela13[[#This Row],[Dif.]],Tabela13[[#This Row],[Grade]])</f>
        <v>EGP9B2013</v>
      </c>
      <c r="H159" s="50" t="s">
        <v>232</v>
      </c>
      <c r="I159" s="50">
        <v>2013</v>
      </c>
      <c r="J159" s="49" t="s">
        <v>194</v>
      </c>
      <c r="K159" s="50" t="s">
        <v>112</v>
      </c>
      <c r="L159" s="50">
        <v>9</v>
      </c>
      <c r="M159" s="50">
        <v>80</v>
      </c>
      <c r="N159" s="50" t="s">
        <v>208</v>
      </c>
      <c r="O159" s="5"/>
      <c r="P159" s="5"/>
      <c r="V159" s="5" t="str">
        <f>IF($S$3=Tabela13[[#This Row],[Grade]],IF($R$3=Tabela13[[#This Row],[Período]],Tabela13[[#This Row],[Disciplina]],""),"")</f>
        <v/>
      </c>
    </row>
    <row r="160" spans="7:22" ht="30" customHeight="1" x14ac:dyDescent="0.25">
      <c r="G160" s="50" t="str">
        <f>CONCATENATE("EGP",Tabela13[[#This Row],[Período]],Tabela13[[#This Row],[Dif.]],Tabela13[[#This Row],[Grade]])</f>
        <v>EGP9C2013</v>
      </c>
      <c r="H160" s="50" t="s">
        <v>230</v>
      </c>
      <c r="I160" s="50">
        <v>2013</v>
      </c>
      <c r="J160" s="49" t="s">
        <v>193</v>
      </c>
      <c r="K160" s="50" t="s">
        <v>112</v>
      </c>
      <c r="L160" s="50">
        <v>9</v>
      </c>
      <c r="M160" s="50">
        <v>80</v>
      </c>
      <c r="N160" s="50" t="s">
        <v>208</v>
      </c>
      <c r="O160" s="5"/>
      <c r="P160" s="5"/>
      <c r="V160" s="5" t="str">
        <f>IF($S$3=Tabela13[[#This Row],[Grade]],IF($R$3=Tabela13[[#This Row],[Período]],Tabela13[[#This Row],[Disciplina]],""),"")</f>
        <v/>
      </c>
    </row>
    <row r="161" spans="7:22" ht="30" customHeight="1" x14ac:dyDescent="0.25">
      <c r="G161" s="50" t="str">
        <f>CONCATENATE("EGP",Tabela13[[#This Row],[Período]],Tabela13[[#This Row],[Dif.]],Tabela13[[#This Row],[Grade]])</f>
        <v>EGP9D2013</v>
      </c>
      <c r="H161" s="50" t="s">
        <v>233</v>
      </c>
      <c r="I161" s="50">
        <v>2013</v>
      </c>
      <c r="J161" s="49" t="s">
        <v>158</v>
      </c>
      <c r="K161" s="50" t="s">
        <v>112</v>
      </c>
      <c r="L161" s="50">
        <v>9</v>
      </c>
      <c r="M161" s="50">
        <v>80</v>
      </c>
      <c r="N161" s="50" t="s">
        <v>208</v>
      </c>
      <c r="O161" s="5"/>
      <c r="P161" s="5"/>
      <c r="V161" s="5" t="str">
        <f>IF($S$3=Tabela13[[#This Row],[Grade]],IF($R$3=Tabela13[[#This Row],[Período]],Tabela13[[#This Row],[Disciplina]],""),"")</f>
        <v/>
      </c>
    </row>
    <row r="162" spans="7:22" ht="30" customHeight="1" x14ac:dyDescent="0.25">
      <c r="G162" s="50" t="str">
        <f>CONCATENATE("EGP",Tabela13[[#This Row],[Período]],Tabela13[[#This Row],[Dif.]],Tabela13[[#This Row],[Grade]])</f>
        <v>EGP9E2013</v>
      </c>
      <c r="H162" s="50" t="s">
        <v>231</v>
      </c>
      <c r="I162" s="50">
        <v>2013</v>
      </c>
      <c r="J162" s="49" t="s">
        <v>198</v>
      </c>
      <c r="K162" s="50" t="s">
        <v>112</v>
      </c>
      <c r="L162" s="50">
        <v>9</v>
      </c>
      <c r="M162" s="50">
        <v>80</v>
      </c>
      <c r="N162" s="50" t="s">
        <v>207</v>
      </c>
      <c r="O162" s="5"/>
      <c r="P162" s="5"/>
      <c r="V162" s="5" t="str">
        <f>IF($S$3=Tabela13[[#This Row],[Grade]],IF($R$3=Tabela13[[#This Row],[Período]],Tabela13[[#This Row],[Disciplina]],""),"")</f>
        <v/>
      </c>
    </row>
    <row r="163" spans="7:22" ht="30" customHeight="1" x14ac:dyDescent="0.25">
      <c r="G163" s="50" t="str">
        <f>CONCATENATE("EGP",Tabela13[[#This Row],[Período]],Tabela13[[#This Row],[Dif.]],Tabela13[[#This Row],[Grade]])</f>
        <v>EGP10A2013</v>
      </c>
      <c r="H163" s="50" t="s">
        <v>229</v>
      </c>
      <c r="I163" s="50">
        <v>2013</v>
      </c>
      <c r="J163" s="49" t="s">
        <v>197</v>
      </c>
      <c r="K163" s="50" t="s">
        <v>112</v>
      </c>
      <c r="L163" s="50">
        <v>10</v>
      </c>
      <c r="M163" s="50">
        <v>80</v>
      </c>
      <c r="N163" s="50" t="s">
        <v>208</v>
      </c>
      <c r="O163" s="5"/>
      <c r="P163" s="5"/>
      <c r="V163" s="5" t="str">
        <f>IF($S$3=Tabela13[[#This Row],[Grade]],IF($R$3=Tabela13[[#This Row],[Período]],Tabela13[[#This Row],[Disciplina]],""),"")</f>
        <v/>
      </c>
    </row>
    <row r="164" spans="7:22" ht="30" customHeight="1" x14ac:dyDescent="0.25">
      <c r="G164" s="50" t="str">
        <f>CONCATENATE("EGP",Tabela13[[#This Row],[Período]],Tabela13[[#This Row],[Dif.]],Tabela13[[#This Row],[Grade]])</f>
        <v>EGP10B2013</v>
      </c>
      <c r="H164" s="50" t="s">
        <v>232</v>
      </c>
      <c r="I164" s="50">
        <v>2013</v>
      </c>
      <c r="J164" s="49" t="s">
        <v>199</v>
      </c>
      <c r="K164" s="50" t="s">
        <v>112</v>
      </c>
      <c r="L164" s="50">
        <v>10</v>
      </c>
      <c r="M164" s="50">
        <v>80</v>
      </c>
      <c r="N164" s="50" t="s">
        <v>208</v>
      </c>
      <c r="O164" s="5"/>
      <c r="P164" s="5"/>
      <c r="V164" s="5" t="str">
        <f>IF($S$3=Tabela13[[#This Row],[Grade]],IF($R$3=Tabela13[[#This Row],[Período]],Tabela13[[#This Row],[Disciplina]],""),"")</f>
        <v/>
      </c>
    </row>
    <row r="165" spans="7:22" ht="30" customHeight="1" x14ac:dyDescent="0.25">
      <c r="G165" s="50" t="str">
        <f>CONCATENATE("EGP",Tabela13[[#This Row],[Período]],Tabela13[[#This Row],[Dif.]],Tabela13[[#This Row],[Grade]])</f>
        <v>EGP10C2013</v>
      </c>
      <c r="H165" s="50" t="s">
        <v>230</v>
      </c>
      <c r="I165" s="50">
        <v>2013</v>
      </c>
      <c r="J165" s="49" t="s">
        <v>196</v>
      </c>
      <c r="K165" s="50" t="s">
        <v>112</v>
      </c>
      <c r="L165" s="50">
        <v>10</v>
      </c>
      <c r="M165" s="50">
        <v>80</v>
      </c>
      <c r="N165" s="50" t="s">
        <v>208</v>
      </c>
      <c r="O165" s="5"/>
      <c r="P165" s="5"/>
      <c r="V165" s="5" t="str">
        <f>IF($S$3=Tabela13[[#This Row],[Grade]],IF($R$3=Tabela13[[#This Row],[Período]],Tabela13[[#This Row],[Disciplina]],""),"")</f>
        <v/>
      </c>
    </row>
    <row r="166" spans="7:22" ht="30" customHeight="1" x14ac:dyDescent="0.25">
      <c r="G166" s="50" t="str">
        <f>CONCATENATE("EGP",Tabela13[[#This Row],[Período]],Tabela13[[#This Row],[Dif.]],Tabela13[[#This Row],[Grade]])</f>
        <v>EGP10D2013</v>
      </c>
      <c r="H166" s="50" t="s">
        <v>233</v>
      </c>
      <c r="I166" s="50">
        <v>2013</v>
      </c>
      <c r="J166" s="49" t="s">
        <v>202</v>
      </c>
      <c r="K166" s="50" t="s">
        <v>112</v>
      </c>
      <c r="L166" s="50">
        <v>10</v>
      </c>
      <c r="M166" s="50">
        <v>80</v>
      </c>
      <c r="N166" s="50" t="s">
        <v>208</v>
      </c>
      <c r="O166" s="5"/>
      <c r="P166" s="5"/>
      <c r="V166" s="5" t="str">
        <f>IF($S$3=Tabela13[[#This Row],[Grade]],IF($R$3=Tabela13[[#This Row],[Período]],Tabela13[[#This Row],[Disciplina]],""),"")</f>
        <v/>
      </c>
    </row>
    <row r="167" spans="7:22" ht="30" customHeight="1" x14ac:dyDescent="0.25">
      <c r="G167" s="50" t="str">
        <f>CONCATENATE("EGP",Tabela13[[#This Row],[Período]],Tabela13[[#This Row],[Dif.]],Tabela13[[#This Row],[Grade]])</f>
        <v>EGP10E2013</v>
      </c>
      <c r="H167" s="50" t="s">
        <v>231</v>
      </c>
      <c r="I167" s="50">
        <v>2013</v>
      </c>
      <c r="J167" s="49" t="s">
        <v>203</v>
      </c>
      <c r="K167" s="50" t="s">
        <v>112</v>
      </c>
      <c r="L167" s="50">
        <v>10</v>
      </c>
      <c r="M167" s="50">
        <v>80</v>
      </c>
      <c r="N167" s="50" t="s">
        <v>207</v>
      </c>
      <c r="O167" s="5"/>
      <c r="P167" s="5"/>
      <c r="V167" s="5" t="str">
        <f>IF($S$3=Tabela13[[#This Row],[Grade]],IF($R$3=Tabela13[[#This Row],[Período]],Tabela13[[#This Row],[Disciplina]],""),"")</f>
        <v/>
      </c>
    </row>
  </sheetData>
  <mergeCells count="3">
    <mergeCell ref="W1:AL1"/>
    <mergeCell ref="A1:E1"/>
    <mergeCell ref="P1:S1"/>
  </mergeCells>
  <conditionalFormatting sqref="Q168:Q1048576 N2:N167">
    <cfRule type="containsText" dxfId="117" priority="61" operator="containsText" text="Núcleo">
      <formula>NOT(ISERROR(SEARCH("Núcleo",N2)))</formula>
    </cfRule>
  </conditionalFormatting>
  <conditionalFormatting sqref="U3 U30:U33">
    <cfRule type="containsText" dxfId="116" priority="60" operator="containsText" text="ERRO">
      <formula>NOT(ISERROR(SEARCH("ERRO",U3)))</formula>
    </cfRule>
  </conditionalFormatting>
  <conditionalFormatting sqref="AL11:AL12">
    <cfRule type="containsText" dxfId="115" priority="58" operator="containsText" text="ERRO">
      <formula>NOT(ISERROR(SEARCH("ERRO",AL11)))</formula>
    </cfRule>
  </conditionalFormatting>
  <conditionalFormatting sqref="AE11:AJ12">
    <cfRule type="cellIs" dxfId="114" priority="57" operator="notEqual">
      <formula>""</formula>
    </cfRule>
  </conditionalFormatting>
  <conditionalFormatting sqref="AL19:AL24">
    <cfRule type="containsText" dxfId="113" priority="56" operator="containsText" text="ERRO">
      <formula>NOT(ISERROR(SEARCH("ERRO",AL19)))</formula>
    </cfRule>
  </conditionalFormatting>
  <conditionalFormatting sqref="AL27:AL32">
    <cfRule type="containsText" dxfId="112" priority="54" operator="containsText" text="ERRO">
      <formula>NOT(ISERROR(SEARCH("ERRO",AL27)))</formula>
    </cfRule>
  </conditionalFormatting>
  <conditionalFormatting sqref="AL51:AL56">
    <cfRule type="containsText" dxfId="111" priority="48" operator="containsText" text="ERRO">
      <formula>NOT(ISERROR(SEARCH("ERRO",AL51)))</formula>
    </cfRule>
  </conditionalFormatting>
  <conditionalFormatting sqref="AL43:AL48">
    <cfRule type="containsText" dxfId="110" priority="50" operator="containsText" text="ERRO">
      <formula>NOT(ISERROR(SEARCH("ERRO",AL43)))</formula>
    </cfRule>
  </conditionalFormatting>
  <conditionalFormatting sqref="AL83:AL88">
    <cfRule type="containsText" dxfId="109" priority="40" operator="containsText" text="ERRO">
      <formula>NOT(ISERROR(SEARCH("ERRO",AL83)))</formula>
    </cfRule>
  </conditionalFormatting>
  <conditionalFormatting sqref="AL67:AL72">
    <cfRule type="containsText" dxfId="108" priority="44" operator="containsText" text="ERRO">
      <formula>NOT(ISERROR(SEARCH("ERRO",AL67)))</formula>
    </cfRule>
  </conditionalFormatting>
  <conditionalFormatting sqref="AJ67:AJ72">
    <cfRule type="cellIs" dxfId="107" priority="43" operator="notEqual">
      <formula>""</formula>
    </cfRule>
  </conditionalFormatting>
  <conditionalFormatting sqref="AL75:AL80">
    <cfRule type="containsText" dxfId="106" priority="42" operator="containsText" text="ERRO">
      <formula>NOT(ISERROR(SEARCH("ERRO",AL75)))</formula>
    </cfRule>
  </conditionalFormatting>
  <conditionalFormatting sqref="AE75:AJ80">
    <cfRule type="cellIs" dxfId="105" priority="41" operator="notEqual">
      <formula>""</formula>
    </cfRule>
  </conditionalFormatting>
  <conditionalFormatting sqref="AE83:AJ88">
    <cfRule type="cellIs" dxfId="104" priority="39" operator="notEqual">
      <formula>""</formula>
    </cfRule>
  </conditionalFormatting>
  <conditionalFormatting sqref="U13:U29">
    <cfRule type="containsText" dxfId="103" priority="37" operator="containsText" text="ERRO">
      <formula>NOT(ISERROR(SEARCH("ERRO",U13)))</formula>
    </cfRule>
  </conditionalFormatting>
  <conditionalFormatting sqref="AL123:AL128">
    <cfRule type="containsText" dxfId="102" priority="27" operator="containsText" text="ERRO">
      <formula>NOT(ISERROR(SEARCH("ERRO",AL123)))</formula>
    </cfRule>
  </conditionalFormatting>
  <conditionalFormatting sqref="AL91:AL96">
    <cfRule type="containsText" dxfId="101" priority="35" operator="containsText" text="ERRO">
      <formula>NOT(ISERROR(SEARCH("ERRO",AL91)))</formula>
    </cfRule>
  </conditionalFormatting>
  <conditionalFormatting sqref="AE91:AJ96">
    <cfRule type="cellIs" dxfId="100" priority="34" operator="notEqual">
      <formula>""</formula>
    </cfRule>
  </conditionalFormatting>
  <conditionalFormatting sqref="AL99:AL104">
    <cfRule type="containsText" dxfId="99" priority="33" operator="containsText" text="ERRO">
      <formula>NOT(ISERROR(SEARCH("ERRO",AL99)))</formula>
    </cfRule>
  </conditionalFormatting>
  <conditionalFormatting sqref="AE99:AJ104">
    <cfRule type="cellIs" dxfId="98" priority="32" operator="notEqual">
      <formula>""</formula>
    </cfRule>
  </conditionalFormatting>
  <conditionalFormatting sqref="AL107:AL112">
    <cfRule type="containsText" dxfId="97" priority="31" operator="containsText" text="ERRO">
      <formula>NOT(ISERROR(SEARCH("ERRO",AL107)))</formula>
    </cfRule>
  </conditionalFormatting>
  <conditionalFormatting sqref="AE107:AJ112">
    <cfRule type="cellIs" dxfId="96" priority="30" operator="notEqual">
      <formula>""</formula>
    </cfRule>
  </conditionalFormatting>
  <conditionalFormatting sqref="AL115:AL120">
    <cfRule type="containsText" dxfId="95" priority="29" operator="containsText" text="ERRO">
      <formula>NOT(ISERROR(SEARCH("ERRO",AL115)))</formula>
    </cfRule>
  </conditionalFormatting>
  <conditionalFormatting sqref="AE115:AJ120">
    <cfRule type="cellIs" dxfId="94" priority="28" operator="notEqual">
      <formula>""</formula>
    </cfRule>
  </conditionalFormatting>
  <conditionalFormatting sqref="AE123:AJ128">
    <cfRule type="cellIs" dxfId="93" priority="26" operator="notEqual">
      <formula>""</formula>
    </cfRule>
  </conditionalFormatting>
  <conditionalFormatting sqref="U8:U12">
    <cfRule type="containsText" dxfId="92" priority="23" operator="containsText" text="ERRO">
      <formula>NOT(ISERROR(SEARCH("ERRO",U8)))</formula>
    </cfRule>
  </conditionalFormatting>
  <conditionalFormatting sqref="U4:U7">
    <cfRule type="containsText" dxfId="91" priority="22" operator="containsText" text="ERRO">
      <formula>NOT(ISERROR(SEARCH("ERRO",U4)))</formula>
    </cfRule>
  </conditionalFormatting>
  <conditionalFormatting sqref="AE19:AJ24">
    <cfRule type="cellIs" dxfId="90" priority="21" operator="notEqual">
      <formula>""</formula>
    </cfRule>
  </conditionalFormatting>
  <conditionalFormatting sqref="AE27:AJ32">
    <cfRule type="cellIs" dxfId="89" priority="20" operator="notEqual">
      <formula>""</formula>
    </cfRule>
  </conditionalFormatting>
  <conditionalFormatting sqref="AE67:AI72">
    <cfRule type="cellIs" dxfId="88" priority="15" operator="notEqual">
      <formula>""</formula>
    </cfRule>
  </conditionalFormatting>
  <conditionalFormatting sqref="AE43:AJ48">
    <cfRule type="cellIs" dxfId="87" priority="18" operator="notEqual">
      <formula>""</formula>
    </cfRule>
  </conditionalFormatting>
  <conditionalFormatting sqref="AE51:AJ56">
    <cfRule type="cellIs" dxfId="86" priority="17" operator="notEqual">
      <formula>""</formula>
    </cfRule>
  </conditionalFormatting>
  <conditionalFormatting sqref="AE4:AJ4">
    <cfRule type="cellIs" dxfId="85" priority="7" operator="notEqual">
      <formula>""</formula>
    </cfRule>
  </conditionalFormatting>
  <conditionalFormatting sqref="AL3 AL5 AL7:AL8">
    <cfRule type="containsText" dxfId="84" priority="14" operator="containsText" text="ERRO">
      <formula>NOT(ISERROR(SEARCH("ERRO",AL3)))</formula>
    </cfRule>
  </conditionalFormatting>
  <conditionalFormatting sqref="AE3:AJ3 AE5:AJ5 AE7:AJ8">
    <cfRule type="cellIs" dxfId="83" priority="13" operator="notEqual">
      <formula>""</formula>
    </cfRule>
  </conditionalFormatting>
  <conditionalFormatting sqref="AL35:AL40">
    <cfRule type="containsText" dxfId="82" priority="12" operator="containsText" text="ERRO">
      <formula>NOT(ISERROR(SEARCH("ERRO",AL35)))</formula>
    </cfRule>
  </conditionalFormatting>
  <conditionalFormatting sqref="AE35:AJ40">
    <cfRule type="cellIs" dxfId="81" priority="11" operator="notEqual">
      <formula>""</formula>
    </cfRule>
  </conditionalFormatting>
  <conditionalFormatting sqref="AL59:AL64">
    <cfRule type="containsText" dxfId="80" priority="10" operator="containsText" text="ERRO">
      <formula>NOT(ISERROR(SEARCH("ERRO",AL59)))</formula>
    </cfRule>
  </conditionalFormatting>
  <conditionalFormatting sqref="AE59:AJ64">
    <cfRule type="cellIs" dxfId="79" priority="9" operator="notEqual">
      <formula>""</formula>
    </cfRule>
  </conditionalFormatting>
  <conditionalFormatting sqref="AL4">
    <cfRule type="containsText" dxfId="78" priority="8" operator="containsText" text="ERRO">
      <formula>NOT(ISERROR(SEARCH("ERRO",AL4)))</formula>
    </cfRule>
  </conditionalFormatting>
  <conditionalFormatting sqref="AL6">
    <cfRule type="containsText" dxfId="77" priority="6" operator="containsText" text="ERRO">
      <formula>NOT(ISERROR(SEARCH("ERRO",AL6)))</formula>
    </cfRule>
  </conditionalFormatting>
  <conditionalFormatting sqref="AE6:AJ6">
    <cfRule type="cellIs" dxfId="76" priority="5" operator="notEqual">
      <formula>""</formula>
    </cfRule>
  </conditionalFormatting>
  <conditionalFormatting sqref="AL13 AL15:AL16">
    <cfRule type="containsText" dxfId="75" priority="4" operator="containsText" text="ERRO">
      <formula>NOT(ISERROR(SEARCH("ERRO",AL13)))</formula>
    </cfRule>
  </conditionalFormatting>
  <conditionalFormatting sqref="AE13:AJ13 AE15:AJ16">
    <cfRule type="cellIs" dxfId="74" priority="3" operator="notEqual">
      <formula>""</formula>
    </cfRule>
  </conditionalFormatting>
  <conditionalFormatting sqref="AL14">
    <cfRule type="containsText" dxfId="73" priority="2" operator="containsText" text="ERRO">
      <formula>NOT(ISERROR(SEARCH("ERRO",AL14)))</formula>
    </cfRule>
  </conditionalFormatting>
  <conditionalFormatting sqref="AE14:AJ14">
    <cfRule type="cellIs" dxfId="72" priority="1" operator="notEqual">
      <formula>""</formula>
    </cfRule>
  </conditionalFormatting>
  <dataValidations count="7">
    <dataValidation type="list" allowBlank="1" showInputMessage="1" showErrorMessage="1" sqref="N3:N167" xr:uid="{00000000-0002-0000-0100-000000000000}">
      <formula1>$E$3:$E$4</formula1>
    </dataValidation>
    <dataValidation type="list" allowBlank="1" showInputMessage="1" showErrorMessage="1" sqref="K3:K167" xr:uid="{00000000-0002-0000-0100-000001000000}">
      <formula1>$C$3:$C$4</formula1>
    </dataValidation>
    <dataValidation type="list" allowBlank="1" showInputMessage="1" showErrorMessage="1" sqref="I3:I167 S30:S33 S3:S9 S12" xr:uid="{00000000-0002-0000-0100-000002000000}">
      <formula1>$A$3:$A$5</formula1>
    </dataValidation>
    <dataValidation type="list" allowBlank="1" showInputMessage="1" showErrorMessage="1" sqref="Q30:Q33 Q3:Q9 Q12" xr:uid="{00000000-0002-0000-0100-000003000000}">
      <formula1>$A$8:$A$9</formula1>
    </dataValidation>
    <dataValidation type="list" allowBlank="1" showInputMessage="1" showErrorMessage="1" promptTitle="Turma" prompt="Entre com a turma a ser cadastrada" sqref="W74 W82 W66 W58 W50 W42 W34 W26 W18 W10 W90 W98 W106 W114 W122" xr:uid="{00000000-0002-0000-0100-000004000000}">
      <formula1>$P$3:$P$33</formula1>
    </dataValidation>
    <dataValidation type="list" showInputMessage="1" showErrorMessage="1" promptTitle="Turma" prompt="Entre com a turma a ser cadastrada" sqref="W2" xr:uid="{00000000-0002-0000-0100-000005000000}">
      <formula1>$P$3:$P$33</formula1>
    </dataValidation>
    <dataValidation type="list" allowBlank="1" showInputMessage="1" showErrorMessage="1" sqref="AB123:AB128 AB115:AB120 AB107:AB112 AB99:AB104" xr:uid="{00000000-0002-0000-0100-000006000000}">
      <formula1>$A$2:$A$43</formula1>
    </dataValidation>
  </dataValidations>
  <pageMargins left="0.511811024" right="0.511811024" top="0.78740157499999996" bottom="0.78740157499999996" header="0.31496062000000002" footer="0.31496062000000002"/>
  <pageSetup paperSize="9" scale="65" fitToHeight="0" orientation="landscape" horizontalDpi="4294967293" r:id="rId1"/>
  <rowBreaks count="4" manualBreakCount="4">
    <brk id="25" min="22" max="37" man="1"/>
    <brk id="49" min="22" max="37" man="1"/>
    <brk id="73" min="22" max="37" man="1"/>
    <brk id="96" min="22" max="37" man="1"/>
  </row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7000000}">
          <x14:formula1>
            <xm:f>'Quadro Docente'!$A$2:$A$45</xm:f>
          </x14:formula1>
          <xm:sqref>AB3:AB8 AB91:AB96 AB83:AB88 AB59:AB64 AB51:AB56 AB43:AB48 AB35:AB40 AB19:AB24 AB27:AB32 AB11:AB16 AB75:AB80 AB67:AB72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68"/>
  <sheetViews>
    <sheetView tabSelected="1" topLeftCell="Y25" zoomScale="60" zoomScaleNormal="60" workbookViewId="0">
      <selection activeCell="AB29" sqref="AB29"/>
    </sheetView>
  </sheetViews>
  <sheetFormatPr defaultRowHeight="30" customHeight="1" x14ac:dyDescent="0.25"/>
  <cols>
    <col min="1" max="1" width="12.7109375" style="15" customWidth="1"/>
    <col min="2" max="2" width="1.7109375" style="5" customWidth="1"/>
    <col min="3" max="3" width="14" style="5" bestFit="1" customWidth="1"/>
    <col min="4" max="4" width="1.7109375" style="5" customWidth="1"/>
    <col min="5" max="5" width="9.140625" style="5"/>
    <col min="6" max="6" width="1.7109375" style="5" customWidth="1"/>
    <col min="7" max="7" width="15.7109375" customWidth="1"/>
    <col min="10" max="10" width="35.42578125" style="15" customWidth="1"/>
    <col min="11" max="11" width="20.7109375" style="15" customWidth="1"/>
    <col min="12" max="12" width="14.42578125" style="44" bestFit="1" customWidth="1"/>
    <col min="13" max="13" width="15.7109375" style="15" customWidth="1"/>
    <col min="14" max="14" width="11.7109375" style="15" customWidth="1"/>
    <col min="15" max="15" width="1.7109375" style="15" customWidth="1"/>
    <col min="17" max="17" width="7.85546875" style="5" bestFit="1" customWidth="1"/>
    <col min="18" max="18" width="10.7109375" style="5" customWidth="1"/>
    <col min="19" max="19" width="9.140625" style="5"/>
    <col min="20" max="20" width="3.7109375" style="5" customWidth="1"/>
    <col min="21" max="21" width="10.7109375" style="5" customWidth="1"/>
    <col min="22" max="22" width="1.7109375" style="5" customWidth="1"/>
    <col min="23" max="24" width="5.7109375" style="15" customWidth="1"/>
    <col min="25" max="25" width="15.7109375" style="5" customWidth="1"/>
    <col min="26" max="26" width="30.7109375" style="59" customWidth="1"/>
    <col min="27" max="27" width="20.7109375" style="5" customWidth="1"/>
    <col min="28" max="28" width="30.7109375" style="44" customWidth="1"/>
    <col min="29" max="30" width="9.140625" style="5"/>
    <col min="31" max="36" width="6.7109375" style="5" customWidth="1"/>
    <col min="37" max="38" width="9.140625" style="5"/>
    <col min="39" max="39" width="30.7109375" style="5" customWidth="1"/>
    <col min="40" max="40" width="1.7109375" style="5" customWidth="1"/>
    <col min="41" max="16384" width="9.140625" style="5"/>
  </cols>
  <sheetData>
    <row r="1" spans="1:39" ht="30" customHeight="1" thickBot="1" x14ac:dyDescent="0.3">
      <c r="A1" s="110" t="s">
        <v>210</v>
      </c>
      <c r="B1" s="110"/>
      <c r="C1" s="110"/>
      <c r="D1" s="110"/>
      <c r="E1" s="110"/>
      <c r="G1" s="43"/>
      <c r="H1" s="43"/>
      <c r="I1" s="43" t="s">
        <v>252</v>
      </c>
      <c r="J1" s="43"/>
      <c r="K1" s="43"/>
      <c r="L1" s="43"/>
      <c r="M1" s="43"/>
      <c r="N1" s="43"/>
      <c r="O1" s="5"/>
      <c r="P1" s="109" t="s">
        <v>223</v>
      </c>
      <c r="Q1" s="109"/>
      <c r="R1" s="109"/>
      <c r="S1" s="109"/>
      <c r="T1" s="58"/>
      <c r="U1" s="58"/>
      <c r="W1" s="109" t="s">
        <v>238</v>
      </c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</row>
    <row r="2" spans="1:39" ht="30" customHeight="1" thickBot="1" x14ac:dyDescent="0.3">
      <c r="A2" s="52" t="s">
        <v>209</v>
      </c>
      <c r="C2" s="52" t="s">
        <v>2</v>
      </c>
      <c r="E2" s="52" t="s">
        <v>139</v>
      </c>
      <c r="G2" s="48" t="s">
        <v>235</v>
      </c>
      <c r="H2" s="48" t="s">
        <v>236</v>
      </c>
      <c r="I2" s="48" t="s">
        <v>109</v>
      </c>
      <c r="J2" s="47" t="s">
        <v>110</v>
      </c>
      <c r="K2" s="48" t="s">
        <v>2</v>
      </c>
      <c r="L2" s="48" t="s">
        <v>120</v>
      </c>
      <c r="M2" s="48" t="s">
        <v>119</v>
      </c>
      <c r="N2" s="48" t="s">
        <v>139</v>
      </c>
      <c r="O2" s="5"/>
      <c r="P2" s="52" t="s">
        <v>211</v>
      </c>
      <c r="Q2" s="52" t="s">
        <v>214</v>
      </c>
      <c r="R2" s="52" t="s">
        <v>120</v>
      </c>
      <c r="S2" s="52" t="s">
        <v>109</v>
      </c>
      <c r="T2" s="62" t="s">
        <v>241</v>
      </c>
      <c r="U2" s="52"/>
      <c r="W2" s="76" t="s">
        <v>338</v>
      </c>
      <c r="X2" s="51"/>
      <c r="Y2" s="52" t="str">
        <f>VLOOKUP(W2,Turma,2,0)</f>
        <v>Manhã</v>
      </c>
      <c r="Z2" s="60">
        <f>VLOOKUP(W2,Turma,4,0)</f>
        <v>2019</v>
      </c>
      <c r="AA2" s="52" t="s">
        <v>2</v>
      </c>
      <c r="AB2" s="52" t="s">
        <v>0</v>
      </c>
      <c r="AC2" s="52" t="s">
        <v>454</v>
      </c>
      <c r="AD2" s="52" t="s">
        <v>119</v>
      </c>
      <c r="AE2" s="52" t="s">
        <v>224</v>
      </c>
      <c r="AF2" s="52" t="s">
        <v>225</v>
      </c>
      <c r="AG2" s="52" t="s">
        <v>226</v>
      </c>
      <c r="AH2" s="52" t="s">
        <v>227</v>
      </c>
      <c r="AI2" s="52" t="s">
        <v>228</v>
      </c>
      <c r="AJ2" s="52" t="s">
        <v>242</v>
      </c>
      <c r="AK2" s="62" t="s">
        <v>241</v>
      </c>
      <c r="AL2" s="52"/>
      <c r="AM2" s="62" t="s">
        <v>243</v>
      </c>
    </row>
    <row r="3" spans="1:39" ht="30" customHeight="1" x14ac:dyDescent="0.25">
      <c r="A3" s="53">
        <v>2019</v>
      </c>
      <c r="C3" s="53" t="s">
        <v>112</v>
      </c>
      <c r="E3" s="53" t="s">
        <v>207</v>
      </c>
      <c r="G3" s="50" t="str">
        <f>CONCATENATE("EGM",Tabela136[[#This Row],[Período]],Tabela136[[#This Row],[Dif.]],Tabela136[[#This Row],[Grade]])</f>
        <v>EGM1A2019</v>
      </c>
      <c r="H3" s="50" t="s">
        <v>229</v>
      </c>
      <c r="I3" s="50">
        <v>2019</v>
      </c>
      <c r="J3" s="49" t="s">
        <v>253</v>
      </c>
      <c r="K3" s="50" t="s">
        <v>112</v>
      </c>
      <c r="L3" s="50">
        <v>1</v>
      </c>
      <c r="M3" s="50">
        <v>80</v>
      </c>
      <c r="N3" s="50"/>
      <c r="O3" s="5"/>
      <c r="P3" s="71" t="s">
        <v>338</v>
      </c>
      <c r="Q3" s="71" t="s">
        <v>215</v>
      </c>
      <c r="R3" s="71">
        <v>2</v>
      </c>
      <c r="S3" s="71">
        <v>2019</v>
      </c>
      <c r="T3" s="56">
        <f t="shared" ref="T3:T33" si="0">COUNTIF(W:W,P3)</f>
        <v>1</v>
      </c>
      <c r="U3" s="56" t="str">
        <f>IF(T3=1,"OK","ERRO")</f>
        <v>OK</v>
      </c>
      <c r="V3" s="5" t="str">
        <f>IF($S$3=Tabela136[[#This Row],[Grade]],IF($R$3=Tabela136[[#This Row],[Período]],Tabela136[[#This Row],[Disciplina]],""),"")</f>
        <v/>
      </c>
      <c r="W3" s="56">
        <f>VLOOKUP(W2,Turma,3,0)</f>
        <v>2</v>
      </c>
      <c r="X3" s="56" t="s">
        <v>229</v>
      </c>
      <c r="Y3" s="56" t="str">
        <f>CONCATENATE("EGM",W3,X3,$Z2)</f>
        <v>EGM2A2019</v>
      </c>
      <c r="Z3" s="67" t="str">
        <f t="shared" ref="Z3:Z8" si="1">VLOOKUP(Y3,Disciplinas,4,0)</f>
        <v>Algoritmos de Programação</v>
      </c>
      <c r="AA3" s="56" t="str">
        <f t="shared" ref="AA3:AA8" si="2">VLOOKUP(Y3,Disciplinas,5,0)</f>
        <v>Presencial</v>
      </c>
      <c r="AB3" s="83" t="s">
        <v>22</v>
      </c>
      <c r="AC3" s="56">
        <v>34</v>
      </c>
      <c r="AD3" s="56">
        <f t="shared" ref="AD3:AD8" si="3">VLOOKUP(Y3,Disciplinas,7,0)</f>
        <v>80</v>
      </c>
      <c r="AE3" s="71"/>
      <c r="AF3" s="71"/>
      <c r="AG3" s="71"/>
      <c r="AH3" s="71"/>
      <c r="AI3" s="71">
        <v>2</v>
      </c>
      <c r="AJ3" s="71"/>
      <c r="AK3" s="56">
        <f>SUM(AE3:AJ3)*20</f>
        <v>40</v>
      </c>
      <c r="AL3" s="56" t="str">
        <f>IF(AK3=AD3,"OK","ERRO")</f>
        <v>ERRO</v>
      </c>
      <c r="AM3" s="78" t="s">
        <v>448</v>
      </c>
    </row>
    <row r="4" spans="1:39" ht="30" customHeight="1" thickBot="1" x14ac:dyDescent="0.3">
      <c r="A4" s="15">
        <v>2017</v>
      </c>
      <c r="C4" s="55" t="s">
        <v>117</v>
      </c>
      <c r="E4" s="55" t="s">
        <v>208</v>
      </c>
      <c r="G4" s="50" t="str">
        <f>CONCATENATE("EGM",Tabela136[[#This Row],[Período]],Tabela136[[#This Row],[Dif.]],Tabela136[[#This Row],[Grade]])</f>
        <v>EGM1B2019</v>
      </c>
      <c r="H4" s="50" t="s">
        <v>232</v>
      </c>
      <c r="I4" s="50">
        <v>2019</v>
      </c>
      <c r="J4" s="49" t="s">
        <v>179</v>
      </c>
      <c r="K4" s="50" t="s">
        <v>112</v>
      </c>
      <c r="L4" s="50">
        <v>1</v>
      </c>
      <c r="M4" s="50">
        <v>80</v>
      </c>
      <c r="N4" s="50"/>
      <c r="O4" s="5"/>
      <c r="P4" s="72" t="s">
        <v>339</v>
      </c>
      <c r="Q4" s="72" t="s">
        <v>222</v>
      </c>
      <c r="R4" s="72">
        <v>2</v>
      </c>
      <c r="S4" s="72">
        <v>2019</v>
      </c>
      <c r="T4" s="46">
        <f t="shared" si="0"/>
        <v>1</v>
      </c>
      <c r="U4" s="46" t="str">
        <f t="shared" ref="U4:U9" si="4">IF(T4=1,"OK","ERRO")</f>
        <v>OK</v>
      </c>
      <c r="V4" s="5" t="str">
        <f>IF($S$3=Tabela136[[#This Row],[Grade]],IF($R$3=Tabela136[[#This Row],[Período]],Tabela136[[#This Row],[Disciplina]],""),"")</f>
        <v/>
      </c>
      <c r="W4" s="46">
        <f>W3</f>
        <v>2</v>
      </c>
      <c r="X4" s="46" t="s">
        <v>232</v>
      </c>
      <c r="Y4" s="46" t="str">
        <f>CONCATENATE("EGM",W4,X4,$Z2)</f>
        <v>EGM2B2019</v>
      </c>
      <c r="Z4" s="68" t="str">
        <f t="shared" si="1"/>
        <v>Engenharia Econômica</v>
      </c>
      <c r="AA4" s="46" t="str">
        <f t="shared" si="2"/>
        <v>Presencial</v>
      </c>
      <c r="AB4" s="84" t="s">
        <v>20</v>
      </c>
      <c r="AC4" s="46">
        <v>34</v>
      </c>
      <c r="AD4" s="46">
        <f t="shared" si="3"/>
        <v>80</v>
      </c>
      <c r="AE4" s="72"/>
      <c r="AF4" s="72">
        <v>2</v>
      </c>
      <c r="AG4" s="72"/>
      <c r="AH4" s="72"/>
      <c r="AI4" s="72"/>
      <c r="AJ4" s="72"/>
      <c r="AK4" s="46">
        <f t="shared" ref="AK4:AK8" si="5">SUM(AE4:AJ4)*20</f>
        <v>40</v>
      </c>
      <c r="AL4" s="46" t="str">
        <f t="shared" ref="AL4:AL8" si="6">IF(AK4=AD4,"OK","ERRO")</f>
        <v>ERRO</v>
      </c>
      <c r="AM4" s="79" t="s">
        <v>448</v>
      </c>
    </row>
    <row r="5" spans="1:39" ht="30" customHeight="1" thickBot="1" x14ac:dyDescent="0.3">
      <c r="A5" s="54">
        <v>2015</v>
      </c>
      <c r="G5" s="50" t="str">
        <f>CONCATENATE("EGM",Tabela136[[#This Row],[Período]],Tabela136[[#This Row],[Dif.]],Tabela136[[#This Row],[Grade]])</f>
        <v>EGM1C2019</v>
      </c>
      <c r="H5" s="50" t="s">
        <v>230</v>
      </c>
      <c r="I5" s="50">
        <v>2019</v>
      </c>
      <c r="J5" s="49" t="s">
        <v>114</v>
      </c>
      <c r="K5" s="50" t="s">
        <v>112</v>
      </c>
      <c r="L5" s="50">
        <v>1</v>
      </c>
      <c r="M5" s="50">
        <v>80</v>
      </c>
      <c r="N5" s="50"/>
      <c r="O5" s="5"/>
      <c r="P5" s="73" t="s">
        <v>340</v>
      </c>
      <c r="Q5" s="73" t="s">
        <v>222</v>
      </c>
      <c r="R5" s="73">
        <v>3</v>
      </c>
      <c r="S5" s="73">
        <v>2017</v>
      </c>
      <c r="T5" s="57">
        <f t="shared" si="0"/>
        <v>1</v>
      </c>
      <c r="U5" s="57" t="str">
        <f t="shared" si="4"/>
        <v>OK</v>
      </c>
      <c r="V5" s="5" t="str">
        <f>IF($S$3=Tabela136[[#This Row],[Grade]],IF($R$3=Tabela136[[#This Row],[Período]],Tabela136[[#This Row],[Disciplina]],""),"")</f>
        <v/>
      </c>
      <c r="W5" s="57">
        <f t="shared" ref="W5:W8" si="7">W4</f>
        <v>2</v>
      </c>
      <c r="X5" s="57" t="s">
        <v>230</v>
      </c>
      <c r="Y5" s="57" t="str">
        <f>CONCATENATE("EGM",W5,X5,$Z2)</f>
        <v>EGM2C2019</v>
      </c>
      <c r="Z5" s="69" t="str">
        <f t="shared" si="1"/>
        <v>Estatística e Probabilidade</v>
      </c>
      <c r="AA5" s="57" t="str">
        <f t="shared" si="2"/>
        <v>Presencial</v>
      </c>
      <c r="AB5" s="85" t="s">
        <v>12</v>
      </c>
      <c r="AC5" s="57">
        <v>34</v>
      </c>
      <c r="AD5" s="57">
        <f t="shared" si="3"/>
        <v>80</v>
      </c>
      <c r="AE5" s="73"/>
      <c r="AF5" s="73"/>
      <c r="AG5" s="73"/>
      <c r="AH5" s="73">
        <v>2</v>
      </c>
      <c r="AI5" s="73"/>
      <c r="AJ5" s="73"/>
      <c r="AK5" s="57">
        <f t="shared" si="5"/>
        <v>40</v>
      </c>
      <c r="AL5" s="57" t="str">
        <f t="shared" si="6"/>
        <v>ERRO</v>
      </c>
      <c r="AM5" s="80" t="s">
        <v>448</v>
      </c>
    </row>
    <row r="6" spans="1:39" ht="30" customHeight="1" thickBot="1" x14ac:dyDescent="0.3">
      <c r="G6" s="50" t="str">
        <f>CONCATENATE("EGM",Tabela136[[#This Row],[Período]],Tabela136[[#This Row],[Dif.]],Tabela136[[#This Row],[Grade]])</f>
        <v>EGM1D2019</v>
      </c>
      <c r="H6" s="50" t="s">
        <v>233</v>
      </c>
      <c r="I6" s="50">
        <v>2019</v>
      </c>
      <c r="J6" s="49" t="s">
        <v>254</v>
      </c>
      <c r="K6" s="50" t="s">
        <v>112</v>
      </c>
      <c r="L6" s="50">
        <v>1</v>
      </c>
      <c r="M6" s="50">
        <v>80</v>
      </c>
      <c r="N6" s="50"/>
      <c r="O6" s="5"/>
      <c r="P6" s="72" t="s">
        <v>341</v>
      </c>
      <c r="Q6" s="72" t="s">
        <v>222</v>
      </c>
      <c r="R6" s="72">
        <v>4</v>
      </c>
      <c r="S6" s="72">
        <v>2017</v>
      </c>
      <c r="T6" s="46">
        <f t="shared" si="0"/>
        <v>1</v>
      </c>
      <c r="U6" s="46" t="str">
        <f t="shared" si="4"/>
        <v>OK</v>
      </c>
      <c r="V6" s="5" t="str">
        <f>IF($S$3=Tabela136[[#This Row],[Grade]],IF($R$3=Tabela136[[#This Row],[Período]],Tabela136[[#This Row],[Disciplina]],""),"")</f>
        <v/>
      </c>
      <c r="W6" s="46">
        <f t="shared" si="7"/>
        <v>2</v>
      </c>
      <c r="X6" s="46" t="s">
        <v>233</v>
      </c>
      <c r="Y6" s="46" t="str">
        <f>CONCATENATE("EGM",W6,X6,$Z2)</f>
        <v>EGM2D2019</v>
      </c>
      <c r="Z6" s="68" t="str">
        <f t="shared" si="1"/>
        <v>Química</v>
      </c>
      <c r="AA6" s="46" t="str">
        <f t="shared" si="2"/>
        <v>Presencial</v>
      </c>
      <c r="AB6" s="84" t="s">
        <v>31</v>
      </c>
      <c r="AC6" s="46">
        <v>34</v>
      </c>
      <c r="AD6" s="46">
        <f t="shared" si="3"/>
        <v>80</v>
      </c>
      <c r="AE6" s="72"/>
      <c r="AF6" s="72"/>
      <c r="AG6" s="72">
        <v>2</v>
      </c>
      <c r="AH6" s="72"/>
      <c r="AI6" s="72"/>
      <c r="AJ6" s="72"/>
      <c r="AK6" s="46">
        <f t="shared" si="5"/>
        <v>40</v>
      </c>
      <c r="AL6" s="46" t="str">
        <f t="shared" si="6"/>
        <v>ERRO</v>
      </c>
      <c r="AM6" s="79" t="s">
        <v>448</v>
      </c>
    </row>
    <row r="7" spans="1:39" ht="30" customHeight="1" thickBot="1" x14ac:dyDescent="0.3">
      <c r="A7" s="52" t="s">
        <v>214</v>
      </c>
      <c r="G7" s="50" t="str">
        <f>CONCATENATE("EGM",Tabela136[[#This Row],[Período]],Tabela136[[#This Row],[Dif.]],Tabela136[[#This Row],[Grade]])</f>
        <v>EGM1E2019</v>
      </c>
      <c r="H7" s="50" t="s">
        <v>231</v>
      </c>
      <c r="I7" s="50">
        <v>2019</v>
      </c>
      <c r="J7" s="49" t="s">
        <v>118</v>
      </c>
      <c r="K7" s="50" t="s">
        <v>117</v>
      </c>
      <c r="L7" s="50">
        <v>1</v>
      </c>
      <c r="M7" s="50">
        <v>40</v>
      </c>
      <c r="N7" s="50"/>
      <c r="O7" s="5"/>
      <c r="P7" s="73" t="s">
        <v>342</v>
      </c>
      <c r="Q7" s="73" t="s">
        <v>222</v>
      </c>
      <c r="R7" s="73">
        <v>6</v>
      </c>
      <c r="S7" s="73">
        <v>2017</v>
      </c>
      <c r="T7" s="57">
        <f t="shared" si="0"/>
        <v>1</v>
      </c>
      <c r="U7" s="57" t="str">
        <f t="shared" si="4"/>
        <v>OK</v>
      </c>
      <c r="V7" s="5" t="str">
        <f>IF($S$3=Tabela136[[#This Row],[Grade]],IF($R$3=Tabela136[[#This Row],[Período]],Tabela136[[#This Row],[Disciplina]],""),"")</f>
        <v/>
      </c>
      <c r="W7" s="57">
        <f t="shared" si="7"/>
        <v>2</v>
      </c>
      <c r="X7" s="57" t="s">
        <v>231</v>
      </c>
      <c r="Y7" s="57" t="str">
        <f>CONCATENATE("EGM",W7,X7,$Z2)</f>
        <v>EGM2E2019</v>
      </c>
      <c r="Z7" s="69" t="str">
        <f t="shared" si="1"/>
        <v>Raciocínio Lógico</v>
      </c>
      <c r="AA7" s="57" t="str">
        <f t="shared" si="2"/>
        <v>AVA</v>
      </c>
      <c r="AB7" s="86" t="s">
        <v>239</v>
      </c>
      <c r="AC7" s="57" t="s">
        <v>447</v>
      </c>
      <c r="AD7" s="57">
        <f t="shared" si="3"/>
        <v>40</v>
      </c>
      <c r="AE7" s="57">
        <v>2</v>
      </c>
      <c r="AF7" s="57"/>
      <c r="AG7" s="57"/>
      <c r="AH7" s="57"/>
      <c r="AI7" s="57"/>
      <c r="AJ7" s="57"/>
      <c r="AK7" s="57">
        <f t="shared" si="5"/>
        <v>40</v>
      </c>
      <c r="AL7" s="57" t="str">
        <f t="shared" si="6"/>
        <v>OK</v>
      </c>
      <c r="AM7" s="80"/>
    </row>
    <row r="8" spans="1:39" ht="30" customHeight="1" thickBot="1" x14ac:dyDescent="0.3">
      <c r="A8" s="53" t="s">
        <v>215</v>
      </c>
      <c r="G8" s="50" t="str">
        <f>CONCATENATE("EGM",Tabela136[[#This Row],[Período]],Tabela136[[#This Row],[Dif.]],Tabela136[[#This Row],[Grade]])</f>
        <v>EGM1F2019</v>
      </c>
      <c r="H8" s="50" t="s">
        <v>234</v>
      </c>
      <c r="I8" s="50">
        <v>2019</v>
      </c>
      <c r="J8" s="49" t="s">
        <v>255</v>
      </c>
      <c r="K8" s="50" t="s">
        <v>117</v>
      </c>
      <c r="L8" s="50">
        <v>1</v>
      </c>
      <c r="M8" s="50">
        <v>40</v>
      </c>
      <c r="N8" s="50"/>
      <c r="O8" s="5"/>
      <c r="P8" s="72" t="s">
        <v>343</v>
      </c>
      <c r="Q8" s="72" t="s">
        <v>222</v>
      </c>
      <c r="R8" s="72">
        <v>7</v>
      </c>
      <c r="S8" s="72">
        <v>2015</v>
      </c>
      <c r="T8" s="46">
        <f t="shared" si="0"/>
        <v>1</v>
      </c>
      <c r="U8" s="46" t="str">
        <f t="shared" si="4"/>
        <v>OK</v>
      </c>
      <c r="V8" s="5" t="str">
        <f>IF($S$3=Tabela136[[#This Row],[Grade]],IF($R$3=Tabela136[[#This Row],[Período]],Tabela136[[#This Row],[Disciplina]],""),"")</f>
        <v/>
      </c>
      <c r="W8" s="55">
        <f t="shared" si="7"/>
        <v>2</v>
      </c>
      <c r="X8" s="55" t="s">
        <v>234</v>
      </c>
      <c r="Y8" s="55" t="str">
        <f>CONCATENATE("EGM",W8,X8,$Z2)</f>
        <v>EGM2F2019</v>
      </c>
      <c r="Z8" s="70" t="str">
        <f t="shared" si="1"/>
        <v>Metodologia Científica</v>
      </c>
      <c r="AA8" s="55" t="str">
        <f t="shared" si="2"/>
        <v>AVA</v>
      </c>
      <c r="AB8" s="82" t="s">
        <v>245</v>
      </c>
      <c r="AC8" s="55" t="s">
        <v>447</v>
      </c>
      <c r="AD8" s="55">
        <f t="shared" si="3"/>
        <v>40</v>
      </c>
      <c r="AE8" s="55">
        <v>2</v>
      </c>
      <c r="AF8" s="55"/>
      <c r="AG8" s="55"/>
      <c r="AH8" s="55"/>
      <c r="AI8" s="55"/>
      <c r="AJ8" s="55"/>
      <c r="AK8" s="55">
        <f t="shared" si="5"/>
        <v>40</v>
      </c>
      <c r="AL8" s="55" t="str">
        <f t="shared" si="6"/>
        <v>OK</v>
      </c>
      <c r="AM8" s="81"/>
    </row>
    <row r="9" spans="1:39" ht="30" customHeight="1" thickBot="1" x14ac:dyDescent="0.3">
      <c r="A9" s="55" t="s">
        <v>222</v>
      </c>
      <c r="G9" s="50" t="str">
        <f>CONCATENATE("EGM",Tabela136[[#This Row],[Período]],Tabela136[[#This Row],[Dif.]],Tabela136[[#This Row],[Grade]])</f>
        <v>EGM2A2019</v>
      </c>
      <c r="H9" s="50" t="s">
        <v>229</v>
      </c>
      <c r="I9" s="50">
        <v>2019</v>
      </c>
      <c r="J9" s="49" t="s">
        <v>256</v>
      </c>
      <c r="K9" s="50" t="s">
        <v>112</v>
      </c>
      <c r="L9" s="50">
        <v>2</v>
      </c>
      <c r="M9" s="50">
        <v>80</v>
      </c>
      <c r="N9" s="50"/>
      <c r="O9" s="5"/>
      <c r="P9" s="73" t="s">
        <v>344</v>
      </c>
      <c r="Q9" s="73" t="s">
        <v>222</v>
      </c>
      <c r="R9" s="73">
        <v>8</v>
      </c>
      <c r="S9" s="73">
        <v>2015</v>
      </c>
      <c r="T9" s="57">
        <f t="shared" si="0"/>
        <v>1</v>
      </c>
      <c r="U9" s="57" t="str">
        <f t="shared" si="4"/>
        <v>OK</v>
      </c>
      <c r="Y9" s="15"/>
      <c r="AA9" s="45"/>
      <c r="AB9" s="59"/>
      <c r="AK9" s="15">
        <f>SUM(AK3:AK8)</f>
        <v>240</v>
      </c>
    </row>
    <row r="10" spans="1:39" ht="30" customHeight="1" thickBot="1" x14ac:dyDescent="0.3">
      <c r="G10" s="50" t="str">
        <f>CONCATENATE("EGM",Tabela136[[#This Row],[Período]],Tabela136[[#This Row],[Dif.]],Tabela136[[#This Row],[Grade]])</f>
        <v>EGM2B2019</v>
      </c>
      <c r="H10" s="50" t="s">
        <v>232</v>
      </c>
      <c r="I10" s="50">
        <v>2019</v>
      </c>
      <c r="J10" s="49" t="s">
        <v>129</v>
      </c>
      <c r="K10" s="50" t="s">
        <v>112</v>
      </c>
      <c r="L10" s="50">
        <v>2</v>
      </c>
      <c r="M10" s="50">
        <v>80</v>
      </c>
      <c r="N10" s="50"/>
      <c r="O10" s="5"/>
      <c r="P10" s="72" t="s">
        <v>345</v>
      </c>
      <c r="Q10" s="72" t="s">
        <v>222</v>
      </c>
      <c r="R10" s="72">
        <v>10</v>
      </c>
      <c r="S10" s="72">
        <v>2015</v>
      </c>
      <c r="T10" s="46">
        <f t="shared" si="0"/>
        <v>1</v>
      </c>
      <c r="U10" s="46" t="str">
        <f>IF(T10=1,"OK","ERRO")</f>
        <v>OK</v>
      </c>
      <c r="W10" s="76" t="s">
        <v>339</v>
      </c>
      <c r="X10" s="62"/>
      <c r="Y10" s="52" t="str">
        <f>VLOOKUP(W10,Turma,2,0)</f>
        <v>Noite</v>
      </c>
      <c r="Z10" s="60">
        <f>VLOOKUP(W10,Turma,4,0)</f>
        <v>2019</v>
      </c>
      <c r="AA10" s="52" t="s">
        <v>2</v>
      </c>
      <c r="AB10" s="52" t="s">
        <v>0</v>
      </c>
      <c r="AC10" s="52" t="s">
        <v>454</v>
      </c>
      <c r="AD10" s="52" t="s">
        <v>119</v>
      </c>
      <c r="AE10" s="52" t="s">
        <v>224</v>
      </c>
      <c r="AF10" s="52" t="s">
        <v>225</v>
      </c>
      <c r="AG10" s="52" t="s">
        <v>226</v>
      </c>
      <c r="AH10" s="52" t="s">
        <v>227</v>
      </c>
      <c r="AI10" s="52" t="s">
        <v>228</v>
      </c>
      <c r="AJ10" s="52" t="s">
        <v>242</v>
      </c>
      <c r="AK10" s="62" t="s">
        <v>241</v>
      </c>
      <c r="AL10" s="52"/>
      <c r="AM10" s="62" t="s">
        <v>243</v>
      </c>
    </row>
    <row r="11" spans="1:39" ht="30" customHeight="1" x14ac:dyDescent="0.25">
      <c r="G11" s="50" t="str">
        <f>CONCATENATE("EGM",Tabela136[[#This Row],[Período]],Tabela136[[#This Row],[Dif.]],Tabela136[[#This Row],[Grade]])</f>
        <v>EGM2C2019</v>
      </c>
      <c r="H11" s="50" t="s">
        <v>230</v>
      </c>
      <c r="I11" s="50">
        <v>2019</v>
      </c>
      <c r="J11" s="49" t="s">
        <v>128</v>
      </c>
      <c r="K11" s="50" t="s">
        <v>112</v>
      </c>
      <c r="L11" s="50">
        <v>2</v>
      </c>
      <c r="M11" s="50">
        <v>80</v>
      </c>
      <c r="N11" s="50"/>
      <c r="O11" s="5"/>
      <c r="P11" s="73"/>
      <c r="Q11" s="73"/>
      <c r="R11" s="73"/>
      <c r="S11" s="73"/>
      <c r="T11" s="57">
        <f t="shared" si="0"/>
        <v>0</v>
      </c>
      <c r="U11" s="57" t="str">
        <f>IF(T11=1,"OK","ERRO")</f>
        <v>ERRO</v>
      </c>
      <c r="W11" s="56">
        <f>VLOOKUP(W10,Turma,3,0)</f>
        <v>2</v>
      </c>
      <c r="X11" s="56" t="s">
        <v>229</v>
      </c>
      <c r="Y11" s="56" t="str">
        <f>CONCATENATE("EGM",W11,X11,$Z10)</f>
        <v>EGM2A2019</v>
      </c>
      <c r="Z11" s="67" t="str">
        <f t="shared" ref="Z11:Z16" si="8">VLOOKUP(Y11,Disciplinas,4,0)</f>
        <v>Algoritmos de Programação</v>
      </c>
      <c r="AA11" s="56" t="str">
        <f t="shared" ref="AA11:AA16" si="9">VLOOKUP(Y11,Disciplinas,5,0)</f>
        <v>Presencial</v>
      </c>
      <c r="AB11" s="83" t="s">
        <v>22</v>
      </c>
      <c r="AC11" s="56">
        <v>31</v>
      </c>
      <c r="AD11" s="56">
        <f t="shared" ref="AD11:AD16" si="10">VLOOKUP(Y11,Disciplinas,7,0)</f>
        <v>80</v>
      </c>
      <c r="AE11" s="71"/>
      <c r="AF11" s="71"/>
      <c r="AG11" s="71"/>
      <c r="AH11" s="71"/>
      <c r="AI11" s="71">
        <v>2</v>
      </c>
      <c r="AJ11" s="71"/>
      <c r="AK11" s="56">
        <f>SUM(AE11:AJ11)*20</f>
        <v>40</v>
      </c>
      <c r="AL11" s="56" t="str">
        <f>IF(AK11=AD11,"OK","ERRO")</f>
        <v>ERRO</v>
      </c>
      <c r="AM11" s="78" t="s">
        <v>349</v>
      </c>
    </row>
    <row r="12" spans="1:39" ht="30" customHeight="1" x14ac:dyDescent="0.25">
      <c r="G12" s="50" t="str">
        <f>CONCATENATE("EGM",Tabela136[[#This Row],[Período]],Tabela136[[#This Row],[Dif.]],Tabela136[[#This Row],[Grade]])</f>
        <v>EGM2D2019</v>
      </c>
      <c r="H12" s="50" t="s">
        <v>233</v>
      </c>
      <c r="I12" s="50">
        <v>2019</v>
      </c>
      <c r="J12" s="49" t="s">
        <v>135</v>
      </c>
      <c r="K12" s="50" t="s">
        <v>112</v>
      </c>
      <c r="L12" s="50">
        <v>2</v>
      </c>
      <c r="M12" s="50">
        <v>80</v>
      </c>
      <c r="N12" s="50"/>
      <c r="O12" s="5"/>
      <c r="P12" s="72"/>
      <c r="Q12" s="72"/>
      <c r="R12" s="72"/>
      <c r="S12" s="72"/>
      <c r="T12" s="46">
        <f t="shared" si="0"/>
        <v>0</v>
      </c>
      <c r="U12" s="46" t="str">
        <f>IF(T12=1,"OK","ERRO")</f>
        <v>ERRO</v>
      </c>
      <c r="W12" s="46">
        <f>W11</f>
        <v>2</v>
      </c>
      <c r="X12" s="46" t="s">
        <v>232</v>
      </c>
      <c r="Y12" s="46" t="str">
        <f>CONCATENATE("EGM",W12,X12,$Z10)</f>
        <v>EGM2B2019</v>
      </c>
      <c r="Z12" s="68" t="str">
        <f t="shared" si="8"/>
        <v>Engenharia Econômica</v>
      </c>
      <c r="AA12" s="46" t="str">
        <f t="shared" si="9"/>
        <v>Presencial</v>
      </c>
      <c r="AB12" s="84" t="s">
        <v>20</v>
      </c>
      <c r="AC12" s="46">
        <v>31</v>
      </c>
      <c r="AD12" s="46">
        <f t="shared" si="10"/>
        <v>80</v>
      </c>
      <c r="AE12" s="72"/>
      <c r="AF12" s="72"/>
      <c r="AG12" s="72"/>
      <c r="AH12" s="72">
        <v>2</v>
      </c>
      <c r="AI12" s="72"/>
      <c r="AJ12" s="72"/>
      <c r="AK12" s="46">
        <f t="shared" ref="AK12:AK16" si="11">SUM(AE12:AJ12)*20</f>
        <v>40</v>
      </c>
      <c r="AL12" s="46" t="str">
        <f t="shared" ref="AL12:AL16" si="12">IF(AK12=AD12,"OK","ERRO")</f>
        <v>ERRO</v>
      </c>
      <c r="AM12" s="79" t="s">
        <v>349</v>
      </c>
    </row>
    <row r="13" spans="1:39" ht="30" customHeight="1" x14ac:dyDescent="0.25">
      <c r="G13" s="50" t="str">
        <f>CONCATENATE("EGM",Tabela136[[#This Row],[Período]],Tabela136[[#This Row],[Dif.]],Tabela136[[#This Row],[Grade]])</f>
        <v>EGM2E2019</v>
      </c>
      <c r="H13" s="50" t="s">
        <v>231</v>
      </c>
      <c r="I13" s="50">
        <v>2019</v>
      </c>
      <c r="J13" s="49" t="s">
        <v>125</v>
      </c>
      <c r="K13" s="50" t="s">
        <v>117</v>
      </c>
      <c r="L13" s="50">
        <v>2</v>
      </c>
      <c r="M13" s="50">
        <v>40</v>
      </c>
      <c r="N13" s="50"/>
      <c r="O13" s="5"/>
      <c r="P13" s="73"/>
      <c r="Q13" s="73"/>
      <c r="R13" s="73"/>
      <c r="S13" s="73"/>
      <c r="T13" s="57">
        <f t="shared" si="0"/>
        <v>0</v>
      </c>
      <c r="U13" s="57" t="s">
        <v>244</v>
      </c>
      <c r="W13" s="57">
        <f t="shared" ref="W13:W16" si="13">W12</f>
        <v>2</v>
      </c>
      <c r="X13" s="57" t="s">
        <v>230</v>
      </c>
      <c r="Y13" s="57" t="str">
        <f>CONCATENATE("EGM",W13,X13,$Z10)</f>
        <v>EGM2C2019</v>
      </c>
      <c r="Z13" s="69" t="str">
        <f t="shared" si="8"/>
        <v>Estatística e Probabilidade</v>
      </c>
      <c r="AA13" s="57" t="str">
        <f t="shared" si="9"/>
        <v>Presencial</v>
      </c>
      <c r="AB13" s="85" t="s">
        <v>18</v>
      </c>
      <c r="AC13" s="57">
        <v>31</v>
      </c>
      <c r="AD13" s="57">
        <f t="shared" si="10"/>
        <v>80</v>
      </c>
      <c r="AE13" s="73">
        <v>2</v>
      </c>
      <c r="AF13" s="73"/>
      <c r="AG13" s="73"/>
      <c r="AH13" s="73"/>
      <c r="AI13" s="73"/>
      <c r="AJ13" s="73"/>
      <c r="AK13" s="57">
        <f t="shared" si="11"/>
        <v>40</v>
      </c>
      <c r="AL13" s="57" t="str">
        <f t="shared" si="12"/>
        <v>ERRO</v>
      </c>
      <c r="AM13" s="80" t="s">
        <v>349</v>
      </c>
    </row>
    <row r="14" spans="1:39" ht="30" customHeight="1" x14ac:dyDescent="0.25">
      <c r="G14" s="50" t="str">
        <f>CONCATENATE("EGM",Tabela136[[#This Row],[Período]],Tabela136[[#This Row],[Dif.]],Tabela136[[#This Row],[Grade]])</f>
        <v>EGM2F2019</v>
      </c>
      <c r="H14" s="50" t="s">
        <v>234</v>
      </c>
      <c r="I14" s="50">
        <v>2019</v>
      </c>
      <c r="J14" s="49" t="s">
        <v>126</v>
      </c>
      <c r="K14" s="50" t="s">
        <v>117</v>
      </c>
      <c r="L14" s="50">
        <v>2</v>
      </c>
      <c r="M14" s="50">
        <v>40</v>
      </c>
      <c r="N14" s="50"/>
      <c r="O14" s="5"/>
      <c r="P14" s="72"/>
      <c r="Q14" s="72"/>
      <c r="R14" s="72"/>
      <c r="S14" s="72"/>
      <c r="T14" s="46">
        <f t="shared" si="0"/>
        <v>0</v>
      </c>
      <c r="U14" s="46" t="s">
        <v>244</v>
      </c>
      <c r="W14" s="46">
        <f t="shared" si="13"/>
        <v>2</v>
      </c>
      <c r="X14" s="46" t="s">
        <v>233</v>
      </c>
      <c r="Y14" s="46" t="str">
        <f>CONCATENATE("EGM",W14,X14,$Z10)</f>
        <v>EGM2D2019</v>
      </c>
      <c r="Z14" s="68" t="str">
        <f t="shared" si="8"/>
        <v>Química</v>
      </c>
      <c r="AA14" s="46" t="str">
        <f t="shared" si="9"/>
        <v>Presencial</v>
      </c>
      <c r="AB14" s="84" t="s">
        <v>31</v>
      </c>
      <c r="AC14" s="46">
        <v>31</v>
      </c>
      <c r="AD14" s="46">
        <f t="shared" si="10"/>
        <v>80</v>
      </c>
      <c r="AE14" s="72"/>
      <c r="AF14" s="72"/>
      <c r="AG14" s="72">
        <v>2</v>
      </c>
      <c r="AH14" s="72"/>
      <c r="AI14" s="72"/>
      <c r="AJ14" s="72"/>
      <c r="AK14" s="46">
        <f t="shared" si="11"/>
        <v>40</v>
      </c>
      <c r="AL14" s="46" t="str">
        <f t="shared" si="12"/>
        <v>ERRO</v>
      </c>
      <c r="AM14" s="79" t="s">
        <v>349</v>
      </c>
    </row>
    <row r="15" spans="1:39" ht="30" customHeight="1" x14ac:dyDescent="0.25">
      <c r="G15" s="50" t="str">
        <f>CONCATENATE("EGM",Tabela136[[#This Row],[Período]],Tabela136[[#This Row],[Dif.]],Tabela136[[#This Row],[Grade]])</f>
        <v>EGM3A2019</v>
      </c>
      <c r="H15" s="50" t="s">
        <v>229</v>
      </c>
      <c r="I15" s="50">
        <v>2019</v>
      </c>
      <c r="J15" s="49" t="s">
        <v>257</v>
      </c>
      <c r="K15" s="50" t="s">
        <v>112</v>
      </c>
      <c r="L15" s="50">
        <v>3</v>
      </c>
      <c r="M15" s="50">
        <v>80</v>
      </c>
      <c r="N15" s="50"/>
      <c r="O15" s="5"/>
      <c r="P15" s="73"/>
      <c r="Q15" s="73"/>
      <c r="R15" s="73"/>
      <c r="S15" s="73"/>
      <c r="T15" s="57">
        <f t="shared" si="0"/>
        <v>0</v>
      </c>
      <c r="U15" s="57" t="s">
        <v>244</v>
      </c>
      <c r="V15" s="5" t="str">
        <f>IF($S$3=Tabela136[[#This Row],[Grade]],IF($R$3=Tabela136[[#This Row],[Período]],Tabela136[[#This Row],[Disciplina]],""),"")</f>
        <v/>
      </c>
      <c r="W15" s="57">
        <f t="shared" si="13"/>
        <v>2</v>
      </c>
      <c r="X15" s="57" t="s">
        <v>231</v>
      </c>
      <c r="Y15" s="57" t="str">
        <f>CONCATENATE("EGM",W15,X15,$Z10)</f>
        <v>EGM2E2019</v>
      </c>
      <c r="Z15" s="69" t="str">
        <f t="shared" si="8"/>
        <v>Raciocínio Lógico</v>
      </c>
      <c r="AA15" s="57" t="str">
        <f t="shared" si="9"/>
        <v>AVA</v>
      </c>
      <c r="AB15" s="86" t="s">
        <v>239</v>
      </c>
      <c r="AC15" s="57" t="s">
        <v>447</v>
      </c>
      <c r="AD15" s="57">
        <f t="shared" si="10"/>
        <v>40</v>
      </c>
      <c r="AE15" s="57"/>
      <c r="AF15" s="57">
        <v>2</v>
      </c>
      <c r="AG15" s="57"/>
      <c r="AH15" s="57"/>
      <c r="AI15" s="57"/>
      <c r="AJ15" s="57"/>
      <c r="AK15" s="57">
        <f t="shared" si="11"/>
        <v>40</v>
      </c>
      <c r="AL15" s="57" t="str">
        <f t="shared" si="12"/>
        <v>OK</v>
      </c>
      <c r="AM15" s="80"/>
    </row>
    <row r="16" spans="1:39" ht="30" customHeight="1" thickBot="1" x14ac:dyDescent="0.3">
      <c r="G16" s="50" t="str">
        <f>CONCATENATE("EGM",Tabela136[[#This Row],[Período]],Tabela136[[#This Row],[Dif.]],Tabela136[[#This Row],[Grade]])</f>
        <v>EGM3B2019</v>
      </c>
      <c r="H16" s="50" t="s">
        <v>232</v>
      </c>
      <c r="I16" s="50">
        <v>2019</v>
      </c>
      <c r="J16" s="49" t="s">
        <v>142</v>
      </c>
      <c r="K16" s="50" t="s">
        <v>112</v>
      </c>
      <c r="L16" s="50">
        <v>3</v>
      </c>
      <c r="M16" s="50">
        <v>80</v>
      </c>
      <c r="N16" s="50"/>
      <c r="O16" s="5"/>
      <c r="P16" s="72"/>
      <c r="Q16" s="72"/>
      <c r="R16" s="72"/>
      <c r="S16" s="72"/>
      <c r="T16" s="46">
        <f t="shared" si="0"/>
        <v>0</v>
      </c>
      <c r="U16" s="46" t="s">
        <v>244</v>
      </c>
      <c r="V16" s="5" t="str">
        <f>IF($S$3=Tabela136[[#This Row],[Grade]],IF($R$3=Tabela136[[#This Row],[Período]],Tabela136[[#This Row],[Disciplina]],""),"")</f>
        <v/>
      </c>
      <c r="W16" s="55">
        <f t="shared" si="13"/>
        <v>2</v>
      </c>
      <c r="X16" s="55" t="s">
        <v>234</v>
      </c>
      <c r="Y16" s="55" t="str">
        <f>CONCATENATE("EGM",W16,X16,$Z10)</f>
        <v>EGM2F2019</v>
      </c>
      <c r="Z16" s="70" t="str">
        <f t="shared" si="8"/>
        <v>Metodologia Científica</v>
      </c>
      <c r="AA16" s="55" t="str">
        <f t="shared" si="9"/>
        <v>AVA</v>
      </c>
      <c r="AB16" s="82" t="s">
        <v>245</v>
      </c>
      <c r="AC16" s="55" t="s">
        <v>447</v>
      </c>
      <c r="AD16" s="55">
        <f t="shared" si="10"/>
        <v>40</v>
      </c>
      <c r="AE16" s="55"/>
      <c r="AF16" s="55">
        <v>2</v>
      </c>
      <c r="AG16" s="55"/>
      <c r="AH16" s="55"/>
      <c r="AI16" s="55"/>
      <c r="AJ16" s="55"/>
      <c r="AK16" s="55">
        <f t="shared" si="11"/>
        <v>40</v>
      </c>
      <c r="AL16" s="55" t="str">
        <f t="shared" si="12"/>
        <v>OK</v>
      </c>
      <c r="AM16" s="81"/>
    </row>
    <row r="17" spans="7:39" ht="30" customHeight="1" thickBot="1" x14ac:dyDescent="0.3">
      <c r="G17" s="50" t="str">
        <f>CONCATENATE("EGM",Tabela136[[#This Row],[Período]],Tabela136[[#This Row],[Dif.]],Tabela136[[#This Row],[Grade]])</f>
        <v>EGM3C2019</v>
      </c>
      <c r="H17" s="50" t="s">
        <v>230</v>
      </c>
      <c r="I17" s="50">
        <v>2019</v>
      </c>
      <c r="J17" s="49" t="s">
        <v>146</v>
      </c>
      <c r="K17" s="50" t="s">
        <v>112</v>
      </c>
      <c r="L17" s="50">
        <v>3</v>
      </c>
      <c r="M17" s="50">
        <v>80</v>
      </c>
      <c r="N17" s="50"/>
      <c r="O17" s="5"/>
      <c r="P17" s="73"/>
      <c r="Q17" s="73"/>
      <c r="R17" s="73"/>
      <c r="S17" s="73"/>
      <c r="T17" s="57">
        <f t="shared" si="0"/>
        <v>0</v>
      </c>
      <c r="U17" s="57" t="s">
        <v>244</v>
      </c>
      <c r="V17" s="5" t="str">
        <f>IF($S$3=Tabela136[[#This Row],[Grade]],IF($R$3=Tabela136[[#This Row],[Período]],Tabela136[[#This Row],[Disciplina]],""),"")</f>
        <v/>
      </c>
      <c r="AK17" s="15">
        <f>SUM(AK11:AK16)</f>
        <v>240</v>
      </c>
    </row>
    <row r="18" spans="7:39" ht="30" customHeight="1" thickBot="1" x14ac:dyDescent="0.3">
      <c r="G18" s="50" t="str">
        <f>CONCATENATE("EGM",Tabela136[[#This Row],[Período]],Tabela136[[#This Row],[Dif.]],Tabela136[[#This Row],[Grade]])</f>
        <v>EGM3D2019</v>
      </c>
      <c r="H18" s="50" t="s">
        <v>233</v>
      </c>
      <c r="I18" s="50">
        <v>2019</v>
      </c>
      <c r="J18" s="49" t="s">
        <v>190</v>
      </c>
      <c r="K18" s="50" t="s">
        <v>112</v>
      </c>
      <c r="L18" s="50">
        <v>3</v>
      </c>
      <c r="M18" s="50">
        <v>80</v>
      </c>
      <c r="N18" s="50"/>
      <c r="O18" s="5"/>
      <c r="P18" s="72"/>
      <c r="Q18" s="72"/>
      <c r="R18" s="72"/>
      <c r="S18" s="72"/>
      <c r="T18" s="46">
        <f t="shared" si="0"/>
        <v>0</v>
      </c>
      <c r="U18" s="46" t="s">
        <v>244</v>
      </c>
      <c r="V18" s="5" t="str">
        <f>IF($S$3=Tabela136[[#This Row],[Grade]],IF($R$3=Tabela136[[#This Row],[Período]],Tabela136[[#This Row],[Disciplina]],""),"")</f>
        <v/>
      </c>
      <c r="W18" s="77" t="s">
        <v>340</v>
      </c>
      <c r="X18" s="61"/>
      <c r="Y18" s="52" t="str">
        <f>VLOOKUP(W18,Turma,2,0)</f>
        <v>Noite</v>
      </c>
      <c r="Z18" s="60">
        <f>VLOOKUP(W18,Turma,4,0)</f>
        <v>2017</v>
      </c>
      <c r="AA18" s="52" t="s">
        <v>2</v>
      </c>
      <c r="AB18" s="52" t="s">
        <v>0</v>
      </c>
      <c r="AC18" s="52" t="s">
        <v>454</v>
      </c>
      <c r="AD18" s="52" t="s">
        <v>119</v>
      </c>
      <c r="AE18" s="52" t="s">
        <v>224</v>
      </c>
      <c r="AF18" s="52" t="s">
        <v>225</v>
      </c>
      <c r="AG18" s="52" t="s">
        <v>226</v>
      </c>
      <c r="AH18" s="52" t="s">
        <v>227</v>
      </c>
      <c r="AI18" s="52" t="s">
        <v>228</v>
      </c>
      <c r="AJ18" s="52" t="s">
        <v>242</v>
      </c>
      <c r="AK18" s="62" t="s">
        <v>241</v>
      </c>
      <c r="AL18" s="52"/>
      <c r="AM18" s="62" t="s">
        <v>243</v>
      </c>
    </row>
    <row r="19" spans="7:39" ht="30" customHeight="1" x14ac:dyDescent="0.25">
      <c r="G19" s="50" t="str">
        <f>CONCATENATE("EGM",Tabela136[[#This Row],[Período]],Tabela136[[#This Row],[Dif.]],Tabela136[[#This Row],[Grade]])</f>
        <v>EGM3E2019</v>
      </c>
      <c r="H19" s="50" t="s">
        <v>231</v>
      </c>
      <c r="I19" s="50">
        <v>2019</v>
      </c>
      <c r="J19" s="49" t="s">
        <v>176</v>
      </c>
      <c r="K19" s="50" t="s">
        <v>117</v>
      </c>
      <c r="L19" s="50">
        <v>3</v>
      </c>
      <c r="M19" s="50">
        <v>40</v>
      </c>
      <c r="N19" s="50"/>
      <c r="O19" s="5"/>
      <c r="P19" s="73"/>
      <c r="Q19" s="73"/>
      <c r="R19" s="73"/>
      <c r="S19" s="73"/>
      <c r="T19" s="57">
        <f t="shared" si="0"/>
        <v>0</v>
      </c>
      <c r="U19" s="57" t="s">
        <v>244</v>
      </c>
      <c r="V19" s="5" t="str">
        <f>IF($S$3=Tabela136[[#This Row],[Grade]],IF($R$3=Tabela136[[#This Row],[Período]],Tabela136[[#This Row],[Disciplina]],""),"")</f>
        <v/>
      </c>
      <c r="W19" s="56">
        <f>VLOOKUP(W18,Turma,3,0)</f>
        <v>3</v>
      </c>
      <c r="X19" s="56" t="s">
        <v>229</v>
      </c>
      <c r="Y19" s="56" t="str">
        <f>CONCATENATE("EGM",W19,X19,$Z18)</f>
        <v>EGM3A2017</v>
      </c>
      <c r="Z19" s="67" t="str">
        <f t="shared" ref="Z19:Z24" si="14">VLOOKUP(Y19,Disciplinas,4,0)</f>
        <v>Cálculo III – Integral</v>
      </c>
      <c r="AA19" s="56" t="str">
        <f t="shared" ref="AA19:AA24" si="15">VLOOKUP(Y19,Disciplinas,5,0)</f>
        <v>Presencial</v>
      </c>
      <c r="AB19" s="83" t="s">
        <v>33</v>
      </c>
      <c r="AC19" s="56">
        <v>12</v>
      </c>
      <c r="AD19" s="56">
        <f t="shared" ref="AD19:AD24" si="16">VLOOKUP(Y19,Disciplinas,7,0)</f>
        <v>80</v>
      </c>
      <c r="AE19" s="71" t="str">
        <f>IF(EGP!AE19&lt;&gt;"",1,"")</f>
        <v/>
      </c>
      <c r="AF19" s="71" t="str">
        <f>IF(EGP!AF19&lt;&gt;"",1,"")</f>
        <v/>
      </c>
      <c r="AG19" s="71" t="str">
        <f>IF(EGP!AG19&lt;&gt;"",1,"")</f>
        <v/>
      </c>
      <c r="AH19" s="71">
        <f>IF(EGP!AH19&lt;&gt;"",1,"")</f>
        <v>1</v>
      </c>
      <c r="AI19" s="71" t="str">
        <f>IF(EGP!AI19&lt;&gt;"",1,"")</f>
        <v/>
      </c>
      <c r="AJ19" s="71" t="str">
        <f>IF(EGP!AJ19&lt;&gt;"",1,"")</f>
        <v/>
      </c>
      <c r="AK19" s="56">
        <f>SUM(AE19:AJ19)*20</f>
        <v>20</v>
      </c>
      <c r="AL19" s="56" t="str">
        <f>IF(AK19=AD19,"OK","ERRO")</f>
        <v>ERRO</v>
      </c>
      <c r="AM19" s="78" t="s">
        <v>458</v>
      </c>
    </row>
    <row r="20" spans="7:39" ht="30" customHeight="1" x14ac:dyDescent="0.25">
      <c r="G20" s="50" t="str">
        <f>CONCATENATE("EGM",Tabela136[[#This Row],[Período]],Tabela136[[#This Row],[Dif.]],Tabela136[[#This Row],[Grade]])</f>
        <v>EGM3F2019</v>
      </c>
      <c r="H20" s="50" t="s">
        <v>234</v>
      </c>
      <c r="I20" s="50">
        <v>2019</v>
      </c>
      <c r="J20" s="49" t="s">
        <v>116</v>
      </c>
      <c r="K20" s="50" t="s">
        <v>117</v>
      </c>
      <c r="L20" s="50">
        <v>3</v>
      </c>
      <c r="M20" s="50">
        <v>40</v>
      </c>
      <c r="N20" s="50"/>
      <c r="O20" s="5"/>
      <c r="P20" s="72"/>
      <c r="Q20" s="72"/>
      <c r="R20" s="72"/>
      <c r="S20" s="72"/>
      <c r="T20" s="46">
        <f t="shared" si="0"/>
        <v>0</v>
      </c>
      <c r="U20" s="46" t="s">
        <v>244</v>
      </c>
      <c r="V20" s="5" t="str">
        <f>IF($S$3=Tabela136[[#This Row],[Grade]],IF($R$3=Tabela136[[#This Row],[Período]],Tabela136[[#This Row],[Disciplina]],""),"")</f>
        <v/>
      </c>
      <c r="W20" s="46">
        <f>W19</f>
        <v>3</v>
      </c>
      <c r="X20" s="46" t="s">
        <v>232</v>
      </c>
      <c r="Y20" s="46" t="str">
        <f>CONCATENATE("EGM",W20,X20,$Z18)</f>
        <v>EGM3B2017</v>
      </c>
      <c r="Z20" s="68" t="str">
        <f t="shared" si="14"/>
        <v>Física Geral II - Gravitação, Ondas e Termodinâmica</v>
      </c>
      <c r="AA20" s="46" t="str">
        <f t="shared" si="15"/>
        <v>Presencial</v>
      </c>
      <c r="AB20" s="84" t="s">
        <v>16</v>
      </c>
      <c r="AC20" s="46">
        <v>12</v>
      </c>
      <c r="AD20" s="46">
        <f t="shared" si="16"/>
        <v>80</v>
      </c>
      <c r="AE20" s="72">
        <f>IF(EGP!AE20&lt;&gt;"",1,"")</f>
        <v>1</v>
      </c>
      <c r="AF20" s="72" t="str">
        <f>IF(EGP!AF20&lt;&gt;"",1,"")</f>
        <v/>
      </c>
      <c r="AG20" s="72" t="str">
        <f>IF(EGP!AG20&lt;&gt;"",1,"")</f>
        <v/>
      </c>
      <c r="AH20" s="72" t="str">
        <f>IF(EGP!AH20&lt;&gt;"",1,"")</f>
        <v/>
      </c>
      <c r="AI20" s="72" t="str">
        <f>IF(EGP!AI20&lt;&gt;"",1,"")</f>
        <v/>
      </c>
      <c r="AJ20" s="72" t="str">
        <f>IF(EGP!AJ20&lt;&gt;"",1,"")</f>
        <v/>
      </c>
      <c r="AK20" s="46">
        <f t="shared" ref="AK20:AK24" si="17">SUM(AE20:AJ20)*20</f>
        <v>20</v>
      </c>
      <c r="AL20" s="46" t="str">
        <f t="shared" ref="AL20:AL24" si="18">IF(AK20=AD20,"OK","ERRO")</f>
        <v>ERRO</v>
      </c>
      <c r="AM20" s="79" t="s">
        <v>458</v>
      </c>
    </row>
    <row r="21" spans="7:39" ht="30" customHeight="1" x14ac:dyDescent="0.25">
      <c r="G21" s="50" t="str">
        <f>CONCATENATE("EGM",Tabela136[[#This Row],[Período]],Tabela136[[#This Row],[Dif.]],Tabela136[[#This Row],[Grade]])</f>
        <v>EGM4A2019</v>
      </c>
      <c r="H21" s="50" t="s">
        <v>229</v>
      </c>
      <c r="I21" s="50">
        <v>2019</v>
      </c>
      <c r="J21" s="49" t="s">
        <v>312</v>
      </c>
      <c r="K21" s="50" t="s">
        <v>112</v>
      </c>
      <c r="L21" s="50">
        <v>4</v>
      </c>
      <c r="M21" s="50">
        <v>80</v>
      </c>
      <c r="N21" s="50"/>
      <c r="O21" s="5"/>
      <c r="P21" s="73"/>
      <c r="Q21" s="73"/>
      <c r="R21" s="73"/>
      <c r="S21" s="73"/>
      <c r="T21" s="57">
        <f t="shared" si="0"/>
        <v>0</v>
      </c>
      <c r="U21" s="57" t="s">
        <v>244</v>
      </c>
      <c r="V21" s="5" t="str">
        <f>IF($S$3=Tabela136[[#This Row],[Grade]],IF($R$3=Tabela136[[#This Row],[Período]],Tabela136[[#This Row],[Disciplina]],""),"")</f>
        <v/>
      </c>
      <c r="W21" s="57">
        <f t="shared" ref="W21:W24" si="19">W20</f>
        <v>3</v>
      </c>
      <c r="X21" s="57" t="s">
        <v>230</v>
      </c>
      <c r="Y21" s="57" t="str">
        <f>CONCATENATE("EGM",W21,X21,$Z18)</f>
        <v>EGM3C2017</v>
      </c>
      <c r="Z21" s="69" t="str">
        <f t="shared" si="14"/>
        <v>Ciência e Tecnologia dos Materiais</v>
      </c>
      <c r="AA21" s="57" t="str">
        <f t="shared" si="15"/>
        <v>Presencial</v>
      </c>
      <c r="AB21" s="85" t="s">
        <v>19</v>
      </c>
      <c r="AC21" s="57">
        <v>12</v>
      </c>
      <c r="AD21" s="57">
        <f t="shared" si="16"/>
        <v>80</v>
      </c>
      <c r="AE21" s="73" t="str">
        <f>IF(EGP!AE21&lt;&gt;"",1,"")</f>
        <v/>
      </c>
      <c r="AF21" s="73" t="str">
        <f>IF(EGP!AF21&lt;&gt;"",1,"")</f>
        <v/>
      </c>
      <c r="AG21" s="73">
        <f>IF(EGP!AG21&lt;&gt;"",1,"")</f>
        <v>1</v>
      </c>
      <c r="AH21" s="73" t="str">
        <f>IF(EGP!AH21&lt;&gt;"",1,"")</f>
        <v/>
      </c>
      <c r="AI21" s="73" t="str">
        <f>IF(EGP!AI21&lt;&gt;"",1,"")</f>
        <v/>
      </c>
      <c r="AJ21" s="73" t="str">
        <f>IF(EGP!AJ21&lt;&gt;"",1,"")</f>
        <v/>
      </c>
      <c r="AK21" s="57">
        <f t="shared" si="17"/>
        <v>20</v>
      </c>
      <c r="AL21" s="57" t="str">
        <f t="shared" si="18"/>
        <v>ERRO</v>
      </c>
      <c r="AM21" s="80" t="s">
        <v>458</v>
      </c>
    </row>
    <row r="22" spans="7:39" ht="30" customHeight="1" x14ac:dyDescent="0.25">
      <c r="G22" s="50" t="str">
        <f>CONCATENATE("EGM",Tabela136[[#This Row],[Período]],Tabela136[[#This Row],[Dif.]],Tabela136[[#This Row],[Grade]])</f>
        <v>EGM4B2019</v>
      </c>
      <c r="H22" s="50" t="s">
        <v>232</v>
      </c>
      <c r="I22" s="50">
        <v>2019</v>
      </c>
      <c r="J22" s="49" t="s">
        <v>137</v>
      </c>
      <c r="K22" s="50" t="s">
        <v>112</v>
      </c>
      <c r="L22" s="50">
        <v>4</v>
      </c>
      <c r="M22" s="50">
        <v>80</v>
      </c>
      <c r="N22" s="50"/>
      <c r="O22" s="5"/>
      <c r="P22" s="72"/>
      <c r="Q22" s="72"/>
      <c r="R22" s="72"/>
      <c r="S22" s="72"/>
      <c r="T22" s="46">
        <f t="shared" si="0"/>
        <v>0</v>
      </c>
      <c r="U22" s="46" t="s">
        <v>244</v>
      </c>
      <c r="V22" s="5" t="str">
        <f>IF($S$3=Tabela136[[#This Row],[Grade]],IF($R$3=Tabela136[[#This Row],[Período]],Tabela136[[#This Row],[Disciplina]],""),"")</f>
        <v/>
      </c>
      <c r="W22" s="46">
        <f t="shared" si="19"/>
        <v>3</v>
      </c>
      <c r="X22" s="46" t="s">
        <v>233</v>
      </c>
      <c r="Y22" s="46" t="str">
        <f>CONCATENATE("EGM",W22,X22,$Z18)</f>
        <v>EGM3D2017</v>
      </c>
      <c r="Z22" s="68" t="str">
        <f t="shared" si="14"/>
        <v>Engenharia Econômica</v>
      </c>
      <c r="AA22" s="46" t="str">
        <f t="shared" si="15"/>
        <v>Presencial</v>
      </c>
      <c r="AB22" s="84" t="s">
        <v>20</v>
      </c>
      <c r="AC22" s="46">
        <v>12</v>
      </c>
      <c r="AD22" s="46">
        <f t="shared" si="16"/>
        <v>80</v>
      </c>
      <c r="AE22" s="72" t="str">
        <f>IF(EGP!AE22&lt;&gt;"",1,"")</f>
        <v/>
      </c>
      <c r="AF22" s="72">
        <f>IF(EGP!AF22&lt;&gt;"",1,"")</f>
        <v>1</v>
      </c>
      <c r="AG22" s="72" t="str">
        <f>IF(EGP!AG22&lt;&gt;"",1,"")</f>
        <v/>
      </c>
      <c r="AH22" s="72" t="str">
        <f>IF(EGP!AH22&lt;&gt;"",1,"")</f>
        <v/>
      </c>
      <c r="AI22" s="72" t="str">
        <f>IF(EGP!AI22&lt;&gt;"",1,"")</f>
        <v/>
      </c>
      <c r="AJ22" s="72" t="str">
        <f>IF(EGP!AJ22&lt;&gt;"",1,"")</f>
        <v/>
      </c>
      <c r="AK22" s="46">
        <f t="shared" si="17"/>
        <v>20</v>
      </c>
      <c r="AL22" s="46" t="str">
        <f t="shared" si="18"/>
        <v>ERRO</v>
      </c>
      <c r="AM22" s="79" t="s">
        <v>458</v>
      </c>
    </row>
    <row r="23" spans="7:39" ht="30" customHeight="1" x14ac:dyDescent="0.25">
      <c r="G23" s="50" t="str">
        <f>CONCATENATE("EGM",Tabela136[[#This Row],[Período]],Tabela136[[#This Row],[Dif.]],Tabela136[[#This Row],[Grade]])</f>
        <v>EGM4C2019</v>
      </c>
      <c r="H23" s="50" t="s">
        <v>230</v>
      </c>
      <c r="I23" s="50">
        <v>2019</v>
      </c>
      <c r="J23" s="49" t="s">
        <v>260</v>
      </c>
      <c r="K23" s="50" t="s">
        <v>112</v>
      </c>
      <c r="L23" s="50">
        <v>4</v>
      </c>
      <c r="M23" s="50">
        <v>80</v>
      </c>
      <c r="N23" s="50"/>
      <c r="O23" s="5"/>
      <c r="P23" s="73"/>
      <c r="Q23" s="73"/>
      <c r="R23" s="73"/>
      <c r="S23" s="73"/>
      <c r="T23" s="57">
        <f t="shared" si="0"/>
        <v>0</v>
      </c>
      <c r="U23" s="57" t="s">
        <v>244</v>
      </c>
      <c r="V23" s="5" t="str">
        <f>IF($S$3=Tabela136[[#This Row],[Grade]],IF($R$3=Tabela136[[#This Row],[Período]],Tabela136[[#This Row],[Disciplina]],""),"")</f>
        <v/>
      </c>
      <c r="W23" s="57">
        <f t="shared" si="19"/>
        <v>3</v>
      </c>
      <c r="X23" s="57" t="s">
        <v>231</v>
      </c>
      <c r="Y23" s="57" t="str">
        <f>CONCATENATE("EGM",W23,X23,$Z18)</f>
        <v>EGM3E2017</v>
      </c>
      <c r="Z23" s="69" t="str">
        <f t="shared" si="14"/>
        <v>Leitura e Interpretação de Textos</v>
      </c>
      <c r="AA23" s="57" t="str">
        <f t="shared" si="15"/>
        <v>AVA</v>
      </c>
      <c r="AB23" s="86" t="s">
        <v>347</v>
      </c>
      <c r="AC23" s="57" t="s">
        <v>447</v>
      </c>
      <c r="AD23" s="57">
        <f t="shared" si="16"/>
        <v>40</v>
      </c>
      <c r="AE23" s="57"/>
      <c r="AF23" s="57"/>
      <c r="AG23" s="57"/>
      <c r="AH23" s="57"/>
      <c r="AI23" s="57">
        <v>2</v>
      </c>
      <c r="AJ23" s="57"/>
      <c r="AK23" s="57">
        <f t="shared" si="17"/>
        <v>40</v>
      </c>
      <c r="AL23" s="57" t="str">
        <f t="shared" si="18"/>
        <v>OK</v>
      </c>
      <c r="AM23" s="80"/>
    </row>
    <row r="24" spans="7:39" ht="30" customHeight="1" thickBot="1" x14ac:dyDescent="0.3">
      <c r="G24" s="50" t="str">
        <f>CONCATENATE("EGM",Tabela136[[#This Row],[Período]],Tabela136[[#This Row],[Dif.]],Tabela136[[#This Row],[Grade]])</f>
        <v>EGM4D2019</v>
      </c>
      <c r="H24" s="50" t="s">
        <v>233</v>
      </c>
      <c r="I24" s="50">
        <v>2019</v>
      </c>
      <c r="J24" s="49" t="s">
        <v>180</v>
      </c>
      <c r="K24" s="50" t="s">
        <v>112</v>
      </c>
      <c r="L24" s="50">
        <v>4</v>
      </c>
      <c r="M24" s="50">
        <v>80</v>
      </c>
      <c r="N24" s="50"/>
      <c r="O24" s="5"/>
      <c r="P24" s="72"/>
      <c r="Q24" s="72"/>
      <c r="R24" s="72"/>
      <c r="S24" s="72"/>
      <c r="T24" s="46">
        <f t="shared" si="0"/>
        <v>0</v>
      </c>
      <c r="U24" s="46" t="s">
        <v>244</v>
      </c>
      <c r="V24" s="5" t="str">
        <f>IF($S$3=Tabela136[[#This Row],[Grade]],IF($R$3=Tabela136[[#This Row],[Período]],Tabela136[[#This Row],[Disciplina]],""),"")</f>
        <v/>
      </c>
      <c r="W24" s="55">
        <f t="shared" si="19"/>
        <v>3</v>
      </c>
      <c r="X24" s="55" t="s">
        <v>234</v>
      </c>
      <c r="Y24" s="55" t="str">
        <f>CONCATENATE("EGM",W24,X24,$Z18)</f>
        <v>EGM3F2017</v>
      </c>
      <c r="Z24" s="70" t="str">
        <f t="shared" si="14"/>
        <v>Metodologia Científica</v>
      </c>
      <c r="AA24" s="55" t="str">
        <f t="shared" si="15"/>
        <v>AVA</v>
      </c>
      <c r="AB24" s="82" t="s">
        <v>245</v>
      </c>
      <c r="AC24" s="55" t="s">
        <v>447</v>
      </c>
      <c r="AD24" s="55">
        <f t="shared" si="16"/>
        <v>40</v>
      </c>
      <c r="AE24" s="55"/>
      <c r="AF24" s="55"/>
      <c r="AG24" s="55"/>
      <c r="AH24" s="55"/>
      <c r="AI24" s="55">
        <v>2</v>
      </c>
      <c r="AJ24" s="55"/>
      <c r="AK24" s="55">
        <f t="shared" si="17"/>
        <v>40</v>
      </c>
      <c r="AL24" s="55" t="str">
        <f t="shared" si="18"/>
        <v>OK</v>
      </c>
      <c r="AM24" s="81"/>
    </row>
    <row r="25" spans="7:39" ht="30" customHeight="1" thickBot="1" x14ac:dyDescent="0.3">
      <c r="G25" s="50" t="str">
        <f>CONCATENATE("EGM",Tabela136[[#This Row],[Período]],Tabela136[[#This Row],[Dif.]],Tabela136[[#This Row],[Grade]])</f>
        <v>EGM4E2019</v>
      </c>
      <c r="H25" s="50" t="s">
        <v>231</v>
      </c>
      <c r="I25" s="50">
        <v>2019</v>
      </c>
      <c r="J25" s="49" t="s">
        <v>313</v>
      </c>
      <c r="K25" s="50" t="s">
        <v>117</v>
      </c>
      <c r="L25" s="50">
        <v>4</v>
      </c>
      <c r="M25" s="50">
        <v>40</v>
      </c>
      <c r="N25" s="50"/>
      <c r="O25" s="5"/>
      <c r="P25" s="73"/>
      <c r="Q25" s="73"/>
      <c r="R25" s="73"/>
      <c r="S25" s="73"/>
      <c r="T25" s="57">
        <f t="shared" si="0"/>
        <v>0</v>
      </c>
      <c r="U25" s="57" t="s">
        <v>244</v>
      </c>
      <c r="V25" s="5" t="str">
        <f>IF($S$3=Tabela136[[#This Row],[Grade]],IF($R$3=Tabela136[[#This Row],[Período]],Tabela136[[#This Row],[Disciplina]],""),"")</f>
        <v/>
      </c>
      <c r="AK25" s="15">
        <f>SUM(AK19:AK24)</f>
        <v>160</v>
      </c>
    </row>
    <row r="26" spans="7:39" ht="30" customHeight="1" thickBot="1" x14ac:dyDescent="0.3">
      <c r="G26" s="50" t="str">
        <f>CONCATENATE("EGM",Tabela136[[#This Row],[Período]],Tabela136[[#This Row],[Dif.]],Tabela136[[#This Row],[Grade]])</f>
        <v>EGM4F2019</v>
      </c>
      <c r="H26" s="50" t="s">
        <v>234</v>
      </c>
      <c r="I26" s="50">
        <v>2019</v>
      </c>
      <c r="J26" s="49" t="s">
        <v>314</v>
      </c>
      <c r="K26" s="50" t="s">
        <v>117</v>
      </c>
      <c r="L26" s="50">
        <v>4</v>
      </c>
      <c r="M26" s="50">
        <v>40</v>
      </c>
      <c r="N26" s="50"/>
      <c r="O26" s="5"/>
      <c r="P26" s="72"/>
      <c r="Q26" s="72"/>
      <c r="R26" s="72"/>
      <c r="S26" s="72"/>
      <c r="T26" s="46">
        <f t="shared" si="0"/>
        <v>0</v>
      </c>
      <c r="U26" s="46" t="s">
        <v>244</v>
      </c>
      <c r="V26" s="5" t="str">
        <f>IF($S$3=Tabela136[[#This Row],[Grade]],IF($R$3=Tabela136[[#This Row],[Período]],Tabela136[[#This Row],[Disciplina]],""),"")</f>
        <v/>
      </c>
      <c r="W26" s="77" t="s">
        <v>341</v>
      </c>
      <c r="X26" s="61"/>
      <c r="Y26" s="52" t="str">
        <f>VLOOKUP(W26,Turma,2,0)</f>
        <v>Noite</v>
      </c>
      <c r="Z26" s="60">
        <f>VLOOKUP(W26,Turma,4,0)</f>
        <v>2017</v>
      </c>
      <c r="AA26" s="52" t="s">
        <v>2</v>
      </c>
      <c r="AB26" s="52" t="s">
        <v>0</v>
      </c>
      <c r="AC26" s="52" t="s">
        <v>454</v>
      </c>
      <c r="AD26" s="52" t="s">
        <v>119</v>
      </c>
      <c r="AE26" s="52" t="s">
        <v>224</v>
      </c>
      <c r="AF26" s="52" t="s">
        <v>225</v>
      </c>
      <c r="AG26" s="52" t="s">
        <v>226</v>
      </c>
      <c r="AH26" s="52" t="s">
        <v>227</v>
      </c>
      <c r="AI26" s="52" t="s">
        <v>228</v>
      </c>
      <c r="AJ26" s="52" t="s">
        <v>242</v>
      </c>
      <c r="AK26" s="62" t="s">
        <v>241</v>
      </c>
      <c r="AL26" s="52"/>
      <c r="AM26" s="62" t="s">
        <v>243</v>
      </c>
    </row>
    <row r="27" spans="7:39" ht="30" customHeight="1" x14ac:dyDescent="0.25">
      <c r="G27" s="50" t="str">
        <f>CONCATENATE("EGM",Tabela136[[#This Row],[Período]],Tabela136[[#This Row],[Dif.]],Tabela136[[#This Row],[Grade]])</f>
        <v>EGM5A2019</v>
      </c>
      <c r="H27" s="50" t="s">
        <v>229</v>
      </c>
      <c r="I27" s="50">
        <v>2019</v>
      </c>
      <c r="J27" s="49" t="s">
        <v>262</v>
      </c>
      <c r="K27" s="50" t="s">
        <v>112</v>
      </c>
      <c r="L27" s="50">
        <v>5</v>
      </c>
      <c r="M27" s="50">
        <v>80</v>
      </c>
      <c r="N27" s="50"/>
      <c r="O27" s="5"/>
      <c r="P27" s="73"/>
      <c r="Q27" s="73"/>
      <c r="R27" s="73"/>
      <c r="S27" s="73"/>
      <c r="T27" s="57">
        <f t="shared" si="0"/>
        <v>0</v>
      </c>
      <c r="U27" s="57" t="s">
        <v>244</v>
      </c>
      <c r="V27" s="5" t="str">
        <f>IF($S$3=Tabela136[[#This Row],[Grade]],IF($R$3=Tabela136[[#This Row],[Período]],Tabela136[[#This Row],[Disciplina]],""),"")</f>
        <v/>
      </c>
      <c r="W27" s="56">
        <f>VLOOKUP(W26,Turma,3,0)</f>
        <v>4</v>
      </c>
      <c r="X27" s="56" t="s">
        <v>229</v>
      </c>
      <c r="Y27" s="56" t="str">
        <f>CONCATENATE("EGM",W27,X27,$Z26)</f>
        <v>EGM4A2017</v>
      </c>
      <c r="Z27" s="67" t="str">
        <f t="shared" ref="Z27:Z32" si="20">VLOOKUP(Y27,Disciplinas,4,0)</f>
        <v>Cálculo IV - Integrais Múltiplas</v>
      </c>
      <c r="AA27" s="56" t="str">
        <f t="shared" ref="AA27:AA32" si="21">VLOOKUP(Y27,Disciplinas,5,0)</f>
        <v>Presencial</v>
      </c>
      <c r="AB27" s="83" t="s">
        <v>11</v>
      </c>
      <c r="AC27" s="56">
        <v>30</v>
      </c>
      <c r="AD27" s="56">
        <f t="shared" ref="AD27:AD32" si="22">VLOOKUP(Y27,Disciplinas,7,0)</f>
        <v>80</v>
      </c>
      <c r="AE27" s="71"/>
      <c r="AF27" s="71"/>
      <c r="AG27" s="71"/>
      <c r="AH27" s="71"/>
      <c r="AI27" s="71">
        <v>2</v>
      </c>
      <c r="AJ27" s="71"/>
      <c r="AK27" s="56">
        <f>SUM(AE27:AJ27)*20</f>
        <v>40</v>
      </c>
      <c r="AL27" s="56" t="str">
        <f>IF(AK27=AD27,"OK","ERRO")</f>
        <v>ERRO</v>
      </c>
      <c r="AM27" s="78" t="s">
        <v>456</v>
      </c>
    </row>
    <row r="28" spans="7:39" ht="30" customHeight="1" x14ac:dyDescent="0.25">
      <c r="G28" s="50" t="str">
        <f>CONCATENATE("EGM",Tabela136[[#This Row],[Período]],Tabela136[[#This Row],[Dif.]],Tabela136[[#This Row],[Grade]])</f>
        <v>EGM5B2019</v>
      </c>
      <c r="H28" s="50" t="s">
        <v>232</v>
      </c>
      <c r="I28" s="50">
        <v>2019</v>
      </c>
      <c r="J28" s="49" t="s">
        <v>263</v>
      </c>
      <c r="K28" s="50" t="s">
        <v>112</v>
      </c>
      <c r="L28" s="50">
        <v>5</v>
      </c>
      <c r="M28" s="50">
        <v>80</v>
      </c>
      <c r="N28" s="50"/>
      <c r="O28" s="5"/>
      <c r="P28" s="72"/>
      <c r="Q28" s="72"/>
      <c r="R28" s="72"/>
      <c r="S28" s="72"/>
      <c r="T28" s="46">
        <f t="shared" si="0"/>
        <v>0</v>
      </c>
      <c r="U28" s="46" t="s">
        <v>244</v>
      </c>
      <c r="V28" s="5" t="str">
        <f>IF($S$3=Tabela136[[#This Row],[Grade]],IF($R$3=Tabela136[[#This Row],[Período]],Tabela136[[#This Row],[Disciplina]],""),"")</f>
        <v/>
      </c>
      <c r="W28" s="46">
        <f>W27</f>
        <v>4</v>
      </c>
      <c r="X28" s="46" t="s">
        <v>232</v>
      </c>
      <c r="Y28" s="46" t="str">
        <f>CONCATENATE("EGM",W28,X28,$Z26)</f>
        <v>EGM4B2017</v>
      </c>
      <c r="Z28" s="68" t="str">
        <f t="shared" si="20"/>
        <v>Física Geral III - Eletromagnetismo e Ótica</v>
      </c>
      <c r="AA28" s="46" t="str">
        <f t="shared" si="21"/>
        <v>Presencial</v>
      </c>
      <c r="AB28" s="84" t="s">
        <v>16</v>
      </c>
      <c r="AC28" s="46">
        <v>30</v>
      </c>
      <c r="AD28" s="46">
        <f t="shared" si="22"/>
        <v>80</v>
      </c>
      <c r="AE28" s="72"/>
      <c r="AF28" s="72"/>
      <c r="AG28" s="72"/>
      <c r="AH28" s="72">
        <v>2</v>
      </c>
      <c r="AI28" s="72"/>
      <c r="AJ28" s="72"/>
      <c r="AK28" s="46">
        <f t="shared" ref="AK28:AK32" si="23">SUM(AE28:AJ28)*20</f>
        <v>40</v>
      </c>
      <c r="AL28" s="46" t="str">
        <f t="shared" ref="AL28:AL32" si="24">IF(AK28=AD28,"OK","ERRO")</f>
        <v>ERRO</v>
      </c>
      <c r="AM28" s="79" t="s">
        <v>456</v>
      </c>
    </row>
    <row r="29" spans="7:39" ht="30" customHeight="1" x14ac:dyDescent="0.25">
      <c r="G29" s="50" t="str">
        <f>CONCATENATE("EGM",Tabela136[[#This Row],[Período]],Tabela136[[#This Row],[Dif.]],Tabela136[[#This Row],[Grade]])</f>
        <v>EGM5C2019</v>
      </c>
      <c r="H29" s="50" t="s">
        <v>230</v>
      </c>
      <c r="I29" s="50">
        <v>2019</v>
      </c>
      <c r="J29" s="49" t="s">
        <v>315</v>
      </c>
      <c r="K29" s="50" t="s">
        <v>112</v>
      </c>
      <c r="L29" s="50">
        <v>5</v>
      </c>
      <c r="M29" s="50">
        <v>80</v>
      </c>
      <c r="N29" s="50"/>
      <c r="O29" s="5"/>
      <c r="P29" s="73"/>
      <c r="Q29" s="73"/>
      <c r="R29" s="73"/>
      <c r="S29" s="73"/>
      <c r="T29" s="57">
        <f t="shared" si="0"/>
        <v>0</v>
      </c>
      <c r="U29" s="57" t="s">
        <v>244</v>
      </c>
      <c r="V29" s="5" t="str">
        <f>IF($S$3=Tabela136[[#This Row],[Grade]],IF($R$3=Tabela136[[#This Row],[Período]],Tabela136[[#This Row],[Disciplina]],""),"")</f>
        <v/>
      </c>
      <c r="W29" s="57">
        <f t="shared" ref="W29:W32" si="25">W28</f>
        <v>4</v>
      </c>
      <c r="X29" s="57" t="s">
        <v>230</v>
      </c>
      <c r="Y29" s="57" t="str">
        <f>CONCATENATE("EGM",W29,X29,$Z26)</f>
        <v>EGM4C2017</v>
      </c>
      <c r="Z29" s="69" t="str">
        <f t="shared" si="20"/>
        <v>Estatística e Probabilidade</v>
      </c>
      <c r="AA29" s="57" t="str">
        <f t="shared" si="21"/>
        <v>Presencial</v>
      </c>
      <c r="AB29" s="85" t="s">
        <v>20</v>
      </c>
      <c r="AC29" s="57">
        <v>30</v>
      </c>
      <c r="AD29" s="57">
        <f t="shared" si="22"/>
        <v>80</v>
      </c>
      <c r="AE29" s="73"/>
      <c r="AF29" s="73"/>
      <c r="AG29" s="73">
        <v>2</v>
      </c>
      <c r="AH29" s="73"/>
      <c r="AI29" s="73"/>
      <c r="AJ29" s="73"/>
      <c r="AK29" s="57">
        <f t="shared" si="23"/>
        <v>40</v>
      </c>
      <c r="AL29" s="57" t="str">
        <f t="shared" si="24"/>
        <v>ERRO</v>
      </c>
      <c r="AM29" s="80" t="s">
        <v>456</v>
      </c>
    </row>
    <row r="30" spans="7:39" ht="30" customHeight="1" x14ac:dyDescent="0.25">
      <c r="G30" s="50" t="str">
        <f>CONCATENATE("EGM",Tabela136[[#This Row],[Período]],Tabela136[[#This Row],[Dif.]],Tabela136[[#This Row],[Grade]])</f>
        <v>EGM5D2019</v>
      </c>
      <c r="H30" s="50" t="s">
        <v>233</v>
      </c>
      <c r="I30" s="50">
        <v>2019</v>
      </c>
      <c r="J30" s="49" t="s">
        <v>265</v>
      </c>
      <c r="K30" s="50" t="s">
        <v>112</v>
      </c>
      <c r="L30" s="50">
        <v>5</v>
      </c>
      <c r="M30" s="50">
        <v>80</v>
      </c>
      <c r="N30" s="50"/>
      <c r="O30" s="5"/>
      <c r="P30" s="72"/>
      <c r="Q30" s="72"/>
      <c r="R30" s="72"/>
      <c r="S30" s="72"/>
      <c r="T30" s="46">
        <f t="shared" si="0"/>
        <v>0</v>
      </c>
      <c r="U30" s="46" t="s">
        <v>244</v>
      </c>
      <c r="V30" s="5" t="str">
        <f>IF($S$3=Tabela136[[#This Row],[Grade]],IF($R$3=Tabela136[[#This Row],[Período]],Tabela136[[#This Row],[Disciplina]],""),"")</f>
        <v/>
      </c>
      <c r="W30" s="46">
        <f t="shared" si="25"/>
        <v>4</v>
      </c>
      <c r="X30" s="46" t="s">
        <v>233</v>
      </c>
      <c r="Y30" s="46" t="str">
        <f>CONCATENATE("EGM",W30,X30,$Z26)</f>
        <v>EGM4D2017</v>
      </c>
      <c r="Z30" s="68" t="str">
        <f t="shared" si="20"/>
        <v>Informática Aplicada</v>
      </c>
      <c r="AA30" s="46" t="str">
        <f t="shared" si="21"/>
        <v>Presencial</v>
      </c>
      <c r="AB30" s="84" t="s">
        <v>22</v>
      </c>
      <c r="AC30" s="46">
        <v>30</v>
      </c>
      <c r="AD30" s="46">
        <f t="shared" si="22"/>
        <v>80</v>
      </c>
      <c r="AE30" s="72"/>
      <c r="AF30" s="72">
        <v>2</v>
      </c>
      <c r="AG30" s="72"/>
      <c r="AH30" s="72"/>
      <c r="AI30" s="72"/>
      <c r="AJ30" s="72"/>
      <c r="AK30" s="46">
        <f t="shared" si="23"/>
        <v>40</v>
      </c>
      <c r="AL30" s="46" t="str">
        <f t="shared" si="24"/>
        <v>ERRO</v>
      </c>
      <c r="AM30" s="79" t="s">
        <v>456</v>
      </c>
    </row>
    <row r="31" spans="7:39" ht="30" customHeight="1" x14ac:dyDescent="0.25">
      <c r="G31" s="50" t="str">
        <f>CONCATENATE("EGM",Tabela136[[#This Row],[Período]],Tabela136[[#This Row],[Dif.]],Tabela136[[#This Row],[Grade]])</f>
        <v>EGM5E2019</v>
      </c>
      <c r="H31" s="50" t="s">
        <v>231</v>
      </c>
      <c r="I31" s="50">
        <v>2019</v>
      </c>
      <c r="J31" s="49" t="s">
        <v>127</v>
      </c>
      <c r="K31" s="50" t="s">
        <v>117</v>
      </c>
      <c r="L31" s="50">
        <v>5</v>
      </c>
      <c r="M31" s="50">
        <v>40</v>
      </c>
      <c r="N31" s="50"/>
      <c r="O31" s="5"/>
      <c r="P31" s="73"/>
      <c r="Q31" s="73"/>
      <c r="R31" s="73"/>
      <c r="S31" s="73"/>
      <c r="T31" s="57">
        <f t="shared" si="0"/>
        <v>0</v>
      </c>
      <c r="U31" s="57" t="s">
        <v>244</v>
      </c>
      <c r="V31" s="5" t="str">
        <f>IF($S$3=Tabela136[[#This Row],[Grade]],IF($R$3=Tabela136[[#This Row],[Período]],Tabela136[[#This Row],[Disciplina]],""),"")</f>
        <v/>
      </c>
      <c r="W31" s="57">
        <f t="shared" si="25"/>
        <v>4</v>
      </c>
      <c r="X31" s="57" t="s">
        <v>231</v>
      </c>
      <c r="Y31" s="57" t="str">
        <f>CONCATENATE("EGM",W31,X31,$Z26)</f>
        <v>EGM4E2017</v>
      </c>
      <c r="Z31" s="69" t="str">
        <f t="shared" si="20"/>
        <v>Materiais Metálicos e Polimérico</v>
      </c>
      <c r="AA31" s="57" t="str">
        <f t="shared" si="21"/>
        <v>Presencial</v>
      </c>
      <c r="AB31" s="65" t="s">
        <v>19</v>
      </c>
      <c r="AC31" s="57">
        <v>18</v>
      </c>
      <c r="AD31" s="57">
        <f t="shared" si="22"/>
        <v>80</v>
      </c>
      <c r="AE31" s="57">
        <v>4</v>
      </c>
      <c r="AF31" s="57"/>
      <c r="AG31" s="57"/>
      <c r="AH31" s="57"/>
      <c r="AI31" s="57"/>
      <c r="AJ31" s="57"/>
      <c r="AK31" s="57">
        <f t="shared" si="23"/>
        <v>80</v>
      </c>
      <c r="AL31" s="57" t="str">
        <f t="shared" si="24"/>
        <v>OK</v>
      </c>
      <c r="AM31" s="80"/>
    </row>
    <row r="32" spans="7:39" ht="30" customHeight="1" thickBot="1" x14ac:dyDescent="0.3">
      <c r="G32" s="50" t="str">
        <f>CONCATENATE("EGM",Tabela136[[#This Row],[Período]],Tabela136[[#This Row],[Dif.]],Tabela136[[#This Row],[Grade]])</f>
        <v>EGM5F2019</v>
      </c>
      <c r="H32" s="50" t="s">
        <v>234</v>
      </c>
      <c r="I32" s="50">
        <v>2019</v>
      </c>
      <c r="J32" s="49" t="s">
        <v>144</v>
      </c>
      <c r="K32" s="50" t="s">
        <v>117</v>
      </c>
      <c r="L32" s="50">
        <v>5</v>
      </c>
      <c r="M32" s="50">
        <v>40</v>
      </c>
      <c r="N32" s="50"/>
      <c r="O32" s="5"/>
      <c r="P32" s="72"/>
      <c r="Q32" s="72"/>
      <c r="R32" s="72"/>
      <c r="S32" s="72"/>
      <c r="T32" s="46">
        <f t="shared" si="0"/>
        <v>0</v>
      </c>
      <c r="U32" s="46" t="s">
        <v>244</v>
      </c>
      <c r="V32" s="5" t="str">
        <f>IF($S$3=Tabela136[[#This Row],[Grade]],IF($R$3=Tabela136[[#This Row],[Período]],Tabela136[[#This Row],[Disciplina]],""),"")</f>
        <v/>
      </c>
      <c r="W32" s="55">
        <f t="shared" si="25"/>
        <v>4</v>
      </c>
      <c r="X32" s="55" t="s">
        <v>234</v>
      </c>
      <c r="Y32" s="55" t="str">
        <f>CONCATENATE("EGM",W32,X32,$Z26)</f>
        <v>EGM4F2017</v>
      </c>
      <c r="Z32" s="70" t="e">
        <f t="shared" si="20"/>
        <v>#N/A</v>
      </c>
      <c r="AA32" s="55" t="e">
        <f t="shared" si="21"/>
        <v>#N/A</v>
      </c>
      <c r="AB32" s="66"/>
      <c r="AC32" s="55"/>
      <c r="AD32" s="55" t="e">
        <f t="shared" si="22"/>
        <v>#N/A</v>
      </c>
      <c r="AE32" s="55"/>
      <c r="AF32" s="55"/>
      <c r="AG32" s="55"/>
      <c r="AH32" s="55"/>
      <c r="AI32" s="55"/>
      <c r="AJ32" s="55"/>
      <c r="AK32" s="55">
        <f t="shared" si="23"/>
        <v>0</v>
      </c>
      <c r="AL32" s="55" t="e">
        <f t="shared" si="24"/>
        <v>#N/A</v>
      </c>
      <c r="AM32" s="81"/>
    </row>
    <row r="33" spans="7:39" ht="30" customHeight="1" thickBot="1" x14ac:dyDescent="0.3">
      <c r="G33" s="50" t="str">
        <f>CONCATENATE("EGM",Tabela136[[#This Row],[Período]],Tabela136[[#This Row],[Dif.]],Tabela136[[#This Row],[Grade]])</f>
        <v>EGM6A2019</v>
      </c>
      <c r="H33" s="50" t="s">
        <v>229</v>
      </c>
      <c r="I33" s="50">
        <v>2019</v>
      </c>
      <c r="J33" s="49" t="s">
        <v>188</v>
      </c>
      <c r="K33" s="50" t="s">
        <v>112</v>
      </c>
      <c r="L33" s="50">
        <v>6</v>
      </c>
      <c r="M33" s="50">
        <v>80</v>
      </c>
      <c r="N33" s="50"/>
      <c r="O33" s="5"/>
      <c r="P33" s="75"/>
      <c r="Q33" s="75"/>
      <c r="R33" s="75"/>
      <c r="S33" s="75"/>
      <c r="T33" s="54">
        <f t="shared" si="0"/>
        <v>0</v>
      </c>
      <c r="U33" s="54" t="s">
        <v>244</v>
      </c>
      <c r="V33" s="5" t="str">
        <f>IF($S$3=Tabela136[[#This Row],[Grade]],IF($R$3=Tabela136[[#This Row],[Período]],Tabela136[[#This Row],[Disciplina]],""),"")</f>
        <v/>
      </c>
      <c r="AK33" s="15">
        <f>SUM(AK27:AK32)</f>
        <v>240</v>
      </c>
    </row>
    <row r="34" spans="7:39" ht="30" customHeight="1" thickBot="1" x14ac:dyDescent="0.3">
      <c r="G34" s="50" t="str">
        <f>CONCATENATE("EGM",Tabela136[[#This Row],[Período]],Tabela136[[#This Row],[Dif.]],Tabela136[[#This Row],[Grade]])</f>
        <v>EGM6B2019</v>
      </c>
      <c r="H34" s="50" t="s">
        <v>232</v>
      </c>
      <c r="I34" s="50">
        <v>2019</v>
      </c>
      <c r="J34" s="49" t="s">
        <v>269</v>
      </c>
      <c r="K34" s="50" t="s">
        <v>112</v>
      </c>
      <c r="L34" s="50">
        <v>6</v>
      </c>
      <c r="M34" s="50">
        <v>80</v>
      </c>
      <c r="N34" s="50"/>
      <c r="O34" s="5"/>
      <c r="P34" s="5"/>
      <c r="V34" s="5" t="str">
        <f>IF($S$3=Tabela136[[#This Row],[Grade]],IF($R$3=Tabela136[[#This Row],[Período]],Tabela136[[#This Row],[Disciplina]],""),"")</f>
        <v/>
      </c>
      <c r="W34" s="77" t="s">
        <v>342</v>
      </c>
      <c r="X34" s="61"/>
      <c r="Y34" s="52" t="str">
        <f>VLOOKUP(W34,Turma,2,0)</f>
        <v>Noite</v>
      </c>
      <c r="Z34" s="60">
        <f>VLOOKUP(W34,Turma,4,0)</f>
        <v>2017</v>
      </c>
      <c r="AA34" s="52" t="s">
        <v>2</v>
      </c>
      <c r="AB34" s="52" t="s">
        <v>0</v>
      </c>
      <c r="AC34" s="52" t="s">
        <v>454</v>
      </c>
      <c r="AD34" s="52" t="s">
        <v>119</v>
      </c>
      <c r="AE34" s="52" t="s">
        <v>224</v>
      </c>
      <c r="AF34" s="52" t="s">
        <v>225</v>
      </c>
      <c r="AG34" s="52" t="s">
        <v>226</v>
      </c>
      <c r="AH34" s="52" t="s">
        <v>227</v>
      </c>
      <c r="AI34" s="52" t="s">
        <v>228</v>
      </c>
      <c r="AJ34" s="52" t="s">
        <v>242</v>
      </c>
      <c r="AK34" s="62" t="s">
        <v>241</v>
      </c>
      <c r="AL34" s="52"/>
      <c r="AM34" s="62" t="s">
        <v>243</v>
      </c>
    </row>
    <row r="35" spans="7:39" ht="30" customHeight="1" x14ac:dyDescent="0.25">
      <c r="G35" s="50" t="str">
        <f>CONCATENATE("EGM",Tabela136[[#This Row],[Período]],Tabela136[[#This Row],[Dif.]],Tabela136[[#This Row],[Grade]])</f>
        <v>EGM6C2019</v>
      </c>
      <c r="H35" s="50" t="s">
        <v>230</v>
      </c>
      <c r="I35" s="50">
        <v>2019</v>
      </c>
      <c r="J35" s="49" t="s">
        <v>316</v>
      </c>
      <c r="K35" s="50" t="s">
        <v>112</v>
      </c>
      <c r="L35" s="50">
        <v>6</v>
      </c>
      <c r="M35" s="50">
        <v>80</v>
      </c>
      <c r="N35" s="50"/>
      <c r="O35" s="5"/>
      <c r="P35" s="5"/>
      <c r="V35" s="5" t="str">
        <f>IF($S$3=Tabela136[[#This Row],[Grade]],IF($R$3=Tabela136[[#This Row],[Período]],Tabela136[[#This Row],[Disciplina]],""),"")</f>
        <v/>
      </c>
      <c r="W35" s="56">
        <f>VLOOKUP(W34,Turma,3,0)</f>
        <v>6</v>
      </c>
      <c r="X35" s="56" t="s">
        <v>229</v>
      </c>
      <c r="Y35" s="56" t="str">
        <f>CONCATENATE("EGM",W35,X35,$Z34)</f>
        <v>EGM6A2017</v>
      </c>
      <c r="Z35" s="67" t="str">
        <f t="shared" ref="Z35:Z40" si="26">VLOOKUP(Y35,Disciplinas,4,0)</f>
        <v>Resistência dos Materiais I</v>
      </c>
      <c r="AA35" s="56" t="str">
        <f t="shared" ref="AA35:AA40" si="27">VLOOKUP(Y35,Disciplinas,5,0)</f>
        <v>Presencial</v>
      </c>
      <c r="AB35" s="83" t="s">
        <v>6</v>
      </c>
      <c r="AC35" s="56">
        <v>29</v>
      </c>
      <c r="AD35" s="56">
        <f t="shared" ref="AD35:AD40" si="28">VLOOKUP(Y35,Disciplinas,7,0)</f>
        <v>80</v>
      </c>
      <c r="AE35" s="71"/>
      <c r="AF35" s="71"/>
      <c r="AG35" s="71"/>
      <c r="AH35" s="71">
        <v>4</v>
      </c>
      <c r="AI35" s="71"/>
      <c r="AJ35" s="71"/>
      <c r="AK35" s="56">
        <f>SUM(AE35:AJ35)*20</f>
        <v>80</v>
      </c>
      <c r="AL35" s="56" t="str">
        <f>IF(AK35=AD35,"OK","ERRO")</f>
        <v>OK</v>
      </c>
      <c r="AM35" s="78"/>
    </row>
    <row r="36" spans="7:39" ht="30" customHeight="1" x14ac:dyDescent="0.25">
      <c r="G36" s="50" t="str">
        <f>CONCATENATE("EGM",Tabela136[[#This Row],[Período]],Tabela136[[#This Row],[Dif.]],Tabela136[[#This Row],[Grade]])</f>
        <v>EGM6D2019</v>
      </c>
      <c r="H36" s="50" t="s">
        <v>233</v>
      </c>
      <c r="I36" s="50">
        <v>2019</v>
      </c>
      <c r="J36" s="49" t="s">
        <v>317</v>
      </c>
      <c r="K36" s="50" t="s">
        <v>112</v>
      </c>
      <c r="L36" s="50">
        <v>6</v>
      </c>
      <c r="M36" s="50">
        <v>80</v>
      </c>
      <c r="N36" s="50"/>
      <c r="O36" s="5"/>
      <c r="P36" s="5"/>
      <c r="V36" s="5" t="str">
        <f>IF($S$3=Tabela136[[#This Row],[Grade]],IF($R$3=Tabela136[[#This Row],[Período]],Tabela136[[#This Row],[Disciplina]],""),"")</f>
        <v/>
      </c>
      <c r="W36" s="46">
        <f>W35</f>
        <v>6</v>
      </c>
      <c r="X36" s="46" t="s">
        <v>232</v>
      </c>
      <c r="Y36" s="46" t="str">
        <f>CONCATENATE("EGM",W36,X36,$Z34)</f>
        <v>EGM6B2017</v>
      </c>
      <c r="Z36" s="68" t="str">
        <f t="shared" si="26"/>
        <v>Sistemas Pneumáticos</v>
      </c>
      <c r="AA36" s="46" t="str">
        <f t="shared" si="27"/>
        <v>Presencial</v>
      </c>
      <c r="AB36" s="84" t="s">
        <v>5</v>
      </c>
      <c r="AC36" s="46">
        <v>53</v>
      </c>
      <c r="AD36" s="46">
        <f t="shared" si="28"/>
        <v>80</v>
      </c>
      <c r="AE36" s="72">
        <v>2</v>
      </c>
      <c r="AF36" s="72"/>
      <c r="AG36" s="72"/>
      <c r="AH36" s="72"/>
      <c r="AI36" s="72"/>
      <c r="AJ36" s="72"/>
      <c r="AK36" s="46">
        <f t="shared" ref="AK36:AK40" si="29">SUM(AE36:AJ36)*20</f>
        <v>40</v>
      </c>
      <c r="AL36" s="46" t="str">
        <f t="shared" ref="AL36:AL40" si="30">IF(AK36=AD36,"OK","ERRO")</f>
        <v>ERRO</v>
      </c>
      <c r="AM36" s="79" t="s">
        <v>361</v>
      </c>
    </row>
    <row r="37" spans="7:39" ht="30" customHeight="1" x14ac:dyDescent="0.25">
      <c r="G37" s="50" t="str">
        <f>CONCATENATE("EGM",Tabela136[[#This Row],[Período]],Tabela136[[#This Row],[Dif.]],Tabela136[[#This Row],[Grade]])</f>
        <v>EGM6E2019</v>
      </c>
      <c r="H37" s="50" t="s">
        <v>231</v>
      </c>
      <c r="I37" s="50">
        <v>2019</v>
      </c>
      <c r="J37" s="49" t="s">
        <v>156</v>
      </c>
      <c r="K37" s="50" t="s">
        <v>117</v>
      </c>
      <c r="L37" s="50">
        <v>6</v>
      </c>
      <c r="M37" s="50">
        <v>40</v>
      </c>
      <c r="N37" s="50"/>
      <c r="O37" s="5"/>
      <c r="P37" s="5"/>
      <c r="V37" s="5" t="str">
        <f>IF($S$3=Tabela136[[#This Row],[Grade]],IF($R$3=Tabela136[[#This Row],[Período]],Tabela136[[#This Row],[Disciplina]],""),"")</f>
        <v/>
      </c>
      <c r="W37" s="57">
        <f t="shared" ref="W37:W40" si="31">W36</f>
        <v>6</v>
      </c>
      <c r="X37" s="57" t="s">
        <v>230</v>
      </c>
      <c r="Y37" s="57" t="str">
        <f>CONCATENATE("EGM",W37,X37,$Z34)</f>
        <v>EGM6C2017</v>
      </c>
      <c r="Z37" s="69" t="str">
        <f t="shared" si="26"/>
        <v>Gestão de Recursos Humanos</v>
      </c>
      <c r="AA37" s="57" t="str">
        <f t="shared" si="27"/>
        <v>Presencial</v>
      </c>
      <c r="AB37" s="85" t="s">
        <v>28</v>
      </c>
      <c r="AC37" s="57">
        <v>51</v>
      </c>
      <c r="AD37" s="57">
        <f t="shared" si="28"/>
        <v>80</v>
      </c>
      <c r="AE37" s="73"/>
      <c r="AF37" s="73"/>
      <c r="AG37" s="73">
        <v>2</v>
      </c>
      <c r="AH37" s="73"/>
      <c r="AI37" s="73"/>
      <c r="AJ37" s="73"/>
      <c r="AK37" s="57">
        <f t="shared" si="29"/>
        <v>40</v>
      </c>
      <c r="AL37" s="57" t="str">
        <f t="shared" si="30"/>
        <v>ERRO</v>
      </c>
      <c r="AM37" s="80" t="s">
        <v>461</v>
      </c>
    </row>
    <row r="38" spans="7:39" ht="30" customHeight="1" x14ac:dyDescent="0.25">
      <c r="G38" s="50" t="str">
        <f>CONCATENATE("EGM",Tabela136[[#This Row],[Período]],Tabela136[[#This Row],[Dif.]],Tabela136[[#This Row],[Grade]])</f>
        <v>EGM6F2019</v>
      </c>
      <c r="H38" s="50" t="s">
        <v>234</v>
      </c>
      <c r="I38" s="50">
        <v>2019</v>
      </c>
      <c r="J38" s="49" t="s">
        <v>157</v>
      </c>
      <c r="K38" s="50" t="s">
        <v>117</v>
      </c>
      <c r="L38" s="50">
        <v>6</v>
      </c>
      <c r="M38" s="50">
        <v>40</v>
      </c>
      <c r="N38" s="50"/>
      <c r="O38" s="5"/>
      <c r="P38" s="5"/>
      <c r="V38" s="5" t="str">
        <f>IF($S$3=Tabela136[[#This Row],[Grade]],IF($R$3=Tabela136[[#This Row],[Período]],Tabela136[[#This Row],[Disciplina]],""),"")</f>
        <v/>
      </c>
      <c r="W38" s="46">
        <f t="shared" si="31"/>
        <v>6</v>
      </c>
      <c r="X38" s="46" t="s">
        <v>233</v>
      </c>
      <c r="Y38" s="46" t="str">
        <f>CONCATENATE("EGM",W38,X38,$Z34)</f>
        <v>EGM6D2017</v>
      </c>
      <c r="Z38" s="68" t="str">
        <f t="shared" si="26"/>
        <v>Mecânica dos Fluidos</v>
      </c>
      <c r="AA38" s="46" t="str">
        <f t="shared" si="27"/>
        <v>Presencial</v>
      </c>
      <c r="AB38" s="84" t="s">
        <v>35</v>
      </c>
      <c r="AC38" s="46">
        <v>29</v>
      </c>
      <c r="AD38" s="46">
        <f t="shared" si="28"/>
        <v>80</v>
      </c>
      <c r="AE38" s="72"/>
      <c r="AF38" s="72">
        <v>4</v>
      </c>
      <c r="AG38" s="72"/>
      <c r="AH38" s="72"/>
      <c r="AI38" s="72"/>
      <c r="AJ38" s="72"/>
      <c r="AK38" s="46">
        <f t="shared" si="29"/>
        <v>80</v>
      </c>
      <c r="AL38" s="46" t="str">
        <f t="shared" si="30"/>
        <v>OK</v>
      </c>
      <c r="AM38" s="79"/>
    </row>
    <row r="39" spans="7:39" ht="30" customHeight="1" x14ac:dyDescent="0.25">
      <c r="G39" s="50" t="str">
        <f>CONCATENATE("EGM",Tabela136[[#This Row],[Período]],Tabela136[[#This Row],[Dif.]],Tabela136[[#This Row],[Grade]])</f>
        <v>EGM7A2019</v>
      </c>
      <c r="H39" s="50" t="s">
        <v>229</v>
      </c>
      <c r="I39" s="50">
        <v>2019</v>
      </c>
      <c r="J39" s="49" t="s">
        <v>318</v>
      </c>
      <c r="K39" s="50" t="s">
        <v>112</v>
      </c>
      <c r="L39" s="50">
        <v>7</v>
      </c>
      <c r="M39" s="50">
        <v>80</v>
      </c>
      <c r="N39" s="50"/>
      <c r="O39" s="5"/>
      <c r="P39" s="5"/>
      <c r="V39" s="5" t="str">
        <f>IF($S$3=Tabela136[[#This Row],[Grade]],IF($R$3=Tabela136[[#This Row],[Período]],Tabela136[[#This Row],[Disciplina]],""),"")</f>
        <v/>
      </c>
      <c r="W39" s="57">
        <f t="shared" si="31"/>
        <v>6</v>
      </c>
      <c r="X39" s="57" t="s">
        <v>231</v>
      </c>
      <c r="Y39" s="57" t="str">
        <f>CONCATENATE("EGM",W39,X39,$Z34)</f>
        <v>EGM6E2017</v>
      </c>
      <c r="Z39" s="69" t="str">
        <f t="shared" si="26"/>
        <v>Raciocínio Lógico</v>
      </c>
      <c r="AA39" s="57" t="str">
        <f t="shared" si="27"/>
        <v>AVA</v>
      </c>
      <c r="AB39" s="85" t="s">
        <v>239</v>
      </c>
      <c r="AC39" s="57" t="s">
        <v>447</v>
      </c>
      <c r="AD39" s="57">
        <f t="shared" si="28"/>
        <v>40</v>
      </c>
      <c r="AE39" s="73"/>
      <c r="AF39" s="73"/>
      <c r="AG39" s="73"/>
      <c r="AH39" s="73"/>
      <c r="AI39" s="73">
        <v>2</v>
      </c>
      <c r="AJ39" s="73"/>
      <c r="AK39" s="57">
        <f t="shared" si="29"/>
        <v>40</v>
      </c>
      <c r="AL39" s="57" t="str">
        <f t="shared" si="30"/>
        <v>OK</v>
      </c>
      <c r="AM39" s="80"/>
    </row>
    <row r="40" spans="7:39" ht="30" customHeight="1" thickBot="1" x14ac:dyDescent="0.3">
      <c r="G40" s="50" t="str">
        <f>CONCATENATE("EGM",Tabela136[[#This Row],[Período]],Tabela136[[#This Row],[Dif.]],Tabela136[[#This Row],[Grade]])</f>
        <v>EGM7B2019</v>
      </c>
      <c r="H40" s="50" t="s">
        <v>232</v>
      </c>
      <c r="I40" s="50">
        <v>2019</v>
      </c>
      <c r="J40" s="49" t="s">
        <v>275</v>
      </c>
      <c r="K40" s="50" t="s">
        <v>112</v>
      </c>
      <c r="L40" s="50">
        <v>7</v>
      </c>
      <c r="M40" s="50">
        <v>80</v>
      </c>
      <c r="N40" s="50"/>
      <c r="O40" s="5"/>
      <c r="P40" s="5"/>
      <c r="V40" s="5" t="str">
        <f>IF($S$3=Tabela136[[#This Row],[Grade]],IF($R$3=Tabela136[[#This Row],[Período]],Tabela136[[#This Row],[Disciplina]],""),"")</f>
        <v/>
      </c>
      <c r="W40" s="55">
        <f t="shared" si="31"/>
        <v>6</v>
      </c>
      <c r="X40" s="55" t="s">
        <v>234</v>
      </c>
      <c r="Y40" s="55" t="str">
        <f>CONCATENATE("EGM",W40,X40,$Z34)</f>
        <v>EGM6F2017</v>
      </c>
      <c r="Z40" s="70" t="str">
        <f t="shared" si="26"/>
        <v>Sociedade Contemporânea</v>
      </c>
      <c r="AA40" s="55" t="str">
        <f t="shared" si="27"/>
        <v>AVA</v>
      </c>
      <c r="AB40" s="82" t="s">
        <v>237</v>
      </c>
      <c r="AC40" s="55" t="s">
        <v>447</v>
      </c>
      <c r="AD40" s="55">
        <f t="shared" si="28"/>
        <v>40</v>
      </c>
      <c r="AE40" s="74"/>
      <c r="AF40" s="74"/>
      <c r="AG40" s="74"/>
      <c r="AH40" s="74"/>
      <c r="AI40" s="74">
        <v>2</v>
      </c>
      <c r="AJ40" s="74"/>
      <c r="AK40" s="55">
        <f t="shared" si="29"/>
        <v>40</v>
      </c>
      <c r="AL40" s="55" t="str">
        <f t="shared" si="30"/>
        <v>OK</v>
      </c>
      <c r="AM40" s="81"/>
    </row>
    <row r="41" spans="7:39" ht="30" customHeight="1" thickBot="1" x14ac:dyDescent="0.3">
      <c r="G41" s="50" t="str">
        <f>CONCATENATE("EGM",Tabela136[[#This Row],[Período]],Tabela136[[#This Row],[Dif.]],Tabela136[[#This Row],[Grade]])</f>
        <v>EGM7C2019</v>
      </c>
      <c r="H41" s="50" t="s">
        <v>230</v>
      </c>
      <c r="I41" s="50">
        <v>2019</v>
      </c>
      <c r="J41" s="49" t="s">
        <v>319</v>
      </c>
      <c r="K41" s="50" t="s">
        <v>112</v>
      </c>
      <c r="L41" s="50">
        <v>7</v>
      </c>
      <c r="M41" s="50">
        <v>80</v>
      </c>
      <c r="N41" s="50"/>
      <c r="O41" s="5"/>
      <c r="P41" s="5"/>
      <c r="V41" s="5" t="str">
        <f>IF($S$3=Tabela136[[#This Row],[Grade]],IF($R$3=Tabela136[[#This Row],[Período]],Tabela136[[#This Row],[Disciplina]],""),"")</f>
        <v/>
      </c>
      <c r="AK41" s="15">
        <f>SUM(AK35:AK40)</f>
        <v>320</v>
      </c>
    </row>
    <row r="42" spans="7:39" ht="30" customHeight="1" thickBot="1" x14ac:dyDescent="0.3">
      <c r="G42" s="50" t="str">
        <f>CONCATENATE("EGM",Tabela136[[#This Row],[Período]],Tabela136[[#This Row],[Dif.]],Tabela136[[#This Row],[Grade]])</f>
        <v>EGM7D2019</v>
      </c>
      <c r="H42" s="50" t="s">
        <v>233</v>
      </c>
      <c r="I42" s="50">
        <v>2019</v>
      </c>
      <c r="J42" s="49" t="s">
        <v>320</v>
      </c>
      <c r="K42" s="50" t="s">
        <v>112</v>
      </c>
      <c r="L42" s="50">
        <v>7</v>
      </c>
      <c r="M42" s="50">
        <v>80</v>
      </c>
      <c r="N42" s="50"/>
      <c r="O42" s="5"/>
      <c r="P42" s="5"/>
      <c r="V42" s="5" t="str">
        <f>IF($S$3=Tabela136[[#This Row],[Grade]],IF($R$3=Tabela136[[#This Row],[Período]],Tabela136[[#This Row],[Disciplina]],""),"")</f>
        <v/>
      </c>
      <c r="W42" s="77" t="s">
        <v>343</v>
      </c>
      <c r="X42" s="61"/>
      <c r="Y42" s="52" t="str">
        <f>VLOOKUP(W42,Turma,2,0)</f>
        <v>Noite</v>
      </c>
      <c r="Z42" s="60">
        <f>VLOOKUP(W42,Turma,4,0)</f>
        <v>2015</v>
      </c>
      <c r="AA42" s="52" t="s">
        <v>2</v>
      </c>
      <c r="AB42" s="52" t="s">
        <v>0</v>
      </c>
      <c r="AC42" s="52" t="s">
        <v>454</v>
      </c>
      <c r="AD42" s="52" t="s">
        <v>119</v>
      </c>
      <c r="AE42" s="52" t="s">
        <v>224</v>
      </c>
      <c r="AF42" s="52" t="s">
        <v>225</v>
      </c>
      <c r="AG42" s="52" t="s">
        <v>226</v>
      </c>
      <c r="AH42" s="52" t="s">
        <v>227</v>
      </c>
      <c r="AI42" s="52" t="s">
        <v>228</v>
      </c>
      <c r="AJ42" s="52" t="s">
        <v>242</v>
      </c>
      <c r="AK42" s="62" t="s">
        <v>241</v>
      </c>
      <c r="AL42" s="52"/>
      <c r="AM42" s="62" t="s">
        <v>243</v>
      </c>
    </row>
    <row r="43" spans="7:39" ht="30" customHeight="1" x14ac:dyDescent="0.25">
      <c r="G43" s="50" t="str">
        <f>CONCATENATE("EGM",Tabela136[[#This Row],[Período]],Tabela136[[#This Row],[Dif.]],Tabela136[[#This Row],[Grade]])</f>
        <v>EGM7E2019</v>
      </c>
      <c r="H43" s="50" t="s">
        <v>231</v>
      </c>
      <c r="I43" s="50">
        <v>2019</v>
      </c>
      <c r="J43" s="49" t="s">
        <v>131</v>
      </c>
      <c r="K43" s="50" t="s">
        <v>117</v>
      </c>
      <c r="L43" s="50">
        <v>7</v>
      </c>
      <c r="M43" s="50">
        <v>40</v>
      </c>
      <c r="N43" s="50"/>
      <c r="O43" s="5"/>
      <c r="P43" s="5"/>
      <c r="V43" s="5" t="str">
        <f>IF($S$3=Tabela136[[#This Row],[Grade]],IF($R$3=Tabela136[[#This Row],[Período]],Tabela136[[#This Row],[Disciplina]],""),"")</f>
        <v/>
      </c>
      <c r="W43" s="56">
        <f>VLOOKUP(W42,Turma,3,0)</f>
        <v>7</v>
      </c>
      <c r="X43" s="56" t="s">
        <v>229</v>
      </c>
      <c r="Y43" s="56" t="str">
        <f>CONCATENATE("EGM",W43,X43,$Z42)</f>
        <v>EGM7A2015</v>
      </c>
      <c r="Z43" s="67" t="str">
        <f t="shared" ref="Z43:Z48" si="32">VLOOKUP(Y43,Disciplinas,4,0)</f>
        <v>Processos Industriais I - Usinagem</v>
      </c>
      <c r="AA43" s="56" t="str">
        <f t="shared" ref="AA43:AA48" si="33">VLOOKUP(Y43,Disciplinas,5,0)</f>
        <v>Presencial</v>
      </c>
      <c r="AB43" s="83" t="s">
        <v>5</v>
      </c>
      <c r="AC43" s="56">
        <v>38</v>
      </c>
      <c r="AD43" s="56">
        <f t="shared" ref="AD43:AD48" si="34">VLOOKUP(Y43,Disciplinas,7,0)</f>
        <v>80</v>
      </c>
      <c r="AE43" s="56" t="str">
        <f>IF(EGP!AE43&lt;&gt;"",EGP!AE43,"")</f>
        <v/>
      </c>
      <c r="AF43" s="56" t="str">
        <f>IF(EGP!AF43&lt;&gt;"",EGP!AF43,"")</f>
        <v/>
      </c>
      <c r="AG43" s="56">
        <f>IF(EGP!AG43&lt;&gt;"",EGP!AG43,"")</f>
        <v>2</v>
      </c>
      <c r="AH43" s="56" t="str">
        <f>IF(EGP!AH43&lt;&gt;"",EGP!AH43,"")</f>
        <v/>
      </c>
      <c r="AI43" s="56" t="str">
        <f>IF(EGP!AI43&lt;&gt;"",EGP!AI43,"")</f>
        <v/>
      </c>
      <c r="AJ43" s="56" t="str">
        <f>IF(EGP!AJ43&lt;&gt;"",EGP!AJ43,"")</f>
        <v/>
      </c>
      <c r="AK43" s="56">
        <f>SUM(AE43:AJ43)*20</f>
        <v>40</v>
      </c>
      <c r="AL43" s="56" t="str">
        <f>IF(AK43=AD43,"OK","ERRO")</f>
        <v>ERRO</v>
      </c>
      <c r="AM43" s="78" t="s">
        <v>359</v>
      </c>
    </row>
    <row r="44" spans="7:39" ht="30" customHeight="1" x14ac:dyDescent="0.25">
      <c r="G44" s="50" t="str">
        <f>CONCATENATE("EGM",Tabela136[[#This Row],[Período]],Tabela136[[#This Row],[Dif.]],Tabela136[[#This Row],[Grade]])</f>
        <v>EGM7F2019</v>
      </c>
      <c r="H44" s="50" t="s">
        <v>234</v>
      </c>
      <c r="I44" s="50">
        <v>2019</v>
      </c>
      <c r="J44" s="49" t="s">
        <v>321</v>
      </c>
      <c r="K44" s="50" t="s">
        <v>117</v>
      </c>
      <c r="L44" s="50">
        <v>7</v>
      </c>
      <c r="M44" s="50">
        <v>40</v>
      </c>
      <c r="N44" s="50"/>
      <c r="O44" s="5"/>
      <c r="P44" s="5"/>
      <c r="V44" s="5" t="str">
        <f>IF($S$3=Tabela136[[#This Row],[Grade]],IF($R$3=Tabela136[[#This Row],[Período]],Tabela136[[#This Row],[Disciplina]],""),"")</f>
        <v/>
      </c>
      <c r="W44" s="46">
        <f>W43</f>
        <v>7</v>
      </c>
      <c r="X44" s="46" t="s">
        <v>232</v>
      </c>
      <c r="Y44" s="46" t="str">
        <f>CONCATENATE("EGM",W44,X44,$Z42)</f>
        <v>EGM7B2015</v>
      </c>
      <c r="Z44" s="68" t="str">
        <f t="shared" si="32"/>
        <v>Elementos de Máquinas</v>
      </c>
      <c r="AA44" s="46" t="str">
        <f t="shared" si="33"/>
        <v>Presencial</v>
      </c>
      <c r="AB44" s="84" t="s">
        <v>6</v>
      </c>
      <c r="AC44" s="46">
        <v>19</v>
      </c>
      <c r="AD44" s="46">
        <f t="shared" si="34"/>
        <v>80</v>
      </c>
      <c r="AE44" s="46"/>
      <c r="AF44" s="46"/>
      <c r="AG44" s="46"/>
      <c r="AH44" s="46"/>
      <c r="AI44" s="46">
        <v>4</v>
      </c>
      <c r="AJ44" s="46"/>
      <c r="AK44" s="46">
        <f t="shared" ref="AK44:AK48" si="35">SUM(AE44:AJ44)*20</f>
        <v>80</v>
      </c>
      <c r="AL44" s="46" t="str">
        <f t="shared" ref="AL44:AL48" si="36">IF(AK44=AD44,"OK","ERRO")</f>
        <v>OK</v>
      </c>
      <c r="AM44" s="79"/>
    </row>
    <row r="45" spans="7:39" ht="30" customHeight="1" x14ac:dyDescent="0.25">
      <c r="G45" s="50" t="str">
        <f>CONCATENATE("EGM",Tabela136[[#This Row],[Período]],Tabela136[[#This Row],[Dif.]],Tabela136[[#This Row],[Grade]])</f>
        <v>EGM8A2019</v>
      </c>
      <c r="H45" s="50" t="s">
        <v>229</v>
      </c>
      <c r="I45" s="50">
        <v>2019</v>
      </c>
      <c r="J45" s="49" t="s">
        <v>322</v>
      </c>
      <c r="K45" s="50" t="s">
        <v>112</v>
      </c>
      <c r="L45" s="50">
        <v>8</v>
      </c>
      <c r="M45" s="50">
        <v>80</v>
      </c>
      <c r="N45" s="50"/>
      <c r="O45" s="5"/>
      <c r="P45" s="5"/>
      <c r="V45" s="5" t="str">
        <f>IF($S$3=Tabela136[[#This Row],[Grade]],IF($R$3=Tabela136[[#This Row],[Período]],Tabela136[[#This Row],[Disciplina]],""),"")</f>
        <v/>
      </c>
      <c r="W45" s="57">
        <f t="shared" ref="W45:W48" si="37">W44</f>
        <v>7</v>
      </c>
      <c r="X45" s="57" t="s">
        <v>230</v>
      </c>
      <c r="Y45" s="57" t="str">
        <f>CONCATENATE("EGM",W45,X45,$Z42)</f>
        <v>EGM7C2015</v>
      </c>
      <c r="Z45" s="69" t="str">
        <f t="shared" si="32"/>
        <v>Mecânica dos Fluidos</v>
      </c>
      <c r="AA45" s="57" t="str">
        <f t="shared" si="33"/>
        <v>Presencial</v>
      </c>
      <c r="AB45" s="65" t="s">
        <v>30</v>
      </c>
      <c r="AC45" s="57">
        <v>41</v>
      </c>
      <c r="AD45" s="57">
        <f t="shared" si="34"/>
        <v>80</v>
      </c>
      <c r="AE45" s="57">
        <v>2</v>
      </c>
      <c r="AF45" s="57"/>
      <c r="AG45" s="57"/>
      <c r="AH45" s="57"/>
      <c r="AI45" s="57"/>
      <c r="AJ45" s="57"/>
      <c r="AK45" s="57">
        <f t="shared" si="35"/>
        <v>40</v>
      </c>
      <c r="AL45" s="57" t="str">
        <f t="shared" si="36"/>
        <v>ERRO</v>
      </c>
      <c r="AM45" s="80" t="s">
        <v>451</v>
      </c>
    </row>
    <row r="46" spans="7:39" ht="30" customHeight="1" x14ac:dyDescent="0.25">
      <c r="G46" s="50" t="str">
        <f>CONCATENATE("EGM",Tabela136[[#This Row],[Período]],Tabela136[[#This Row],[Dif.]],Tabela136[[#This Row],[Grade]])</f>
        <v>EGM8B2019</v>
      </c>
      <c r="H46" s="50" t="s">
        <v>232</v>
      </c>
      <c r="I46" s="50">
        <v>2019</v>
      </c>
      <c r="J46" s="49" t="s">
        <v>323</v>
      </c>
      <c r="K46" s="50" t="s">
        <v>112</v>
      </c>
      <c r="L46" s="50">
        <v>8</v>
      </c>
      <c r="M46" s="50">
        <v>80</v>
      </c>
      <c r="N46" s="50"/>
      <c r="O46" s="5"/>
      <c r="P46" s="5"/>
      <c r="V46" s="5" t="str">
        <f>IF($S$3=Tabela136[[#This Row],[Grade]],IF($R$3=Tabela136[[#This Row],[Período]],Tabela136[[#This Row],[Disciplina]],""),"")</f>
        <v/>
      </c>
      <c r="W46" s="46">
        <f t="shared" si="37"/>
        <v>7</v>
      </c>
      <c r="X46" s="46" t="s">
        <v>233</v>
      </c>
      <c r="Y46" s="46" t="str">
        <f>CONCATENATE("EGM",W46,X46,$Z42)</f>
        <v>EGM7D2015</v>
      </c>
      <c r="Z46" s="68" t="str">
        <f t="shared" si="32"/>
        <v>Sistemas Hidráulicos</v>
      </c>
      <c r="AA46" s="46" t="str">
        <f t="shared" si="33"/>
        <v>Presencial</v>
      </c>
      <c r="AB46" s="84" t="s">
        <v>35</v>
      </c>
      <c r="AC46" s="46">
        <v>19</v>
      </c>
      <c r="AD46" s="46">
        <f t="shared" si="34"/>
        <v>80</v>
      </c>
      <c r="AE46" s="46"/>
      <c r="AF46" s="46"/>
      <c r="AG46" s="46"/>
      <c r="AH46" s="46">
        <v>4</v>
      </c>
      <c r="AI46" s="46"/>
      <c r="AJ46" s="46"/>
      <c r="AK46" s="46">
        <f t="shared" si="35"/>
        <v>80</v>
      </c>
      <c r="AL46" s="46" t="str">
        <f t="shared" si="36"/>
        <v>OK</v>
      </c>
      <c r="AM46" s="79"/>
    </row>
    <row r="47" spans="7:39" ht="30" customHeight="1" x14ac:dyDescent="0.25">
      <c r="G47" s="50" t="str">
        <f>CONCATENATE("EGM",Tabela136[[#This Row],[Período]],Tabela136[[#This Row],[Dif.]],Tabela136[[#This Row],[Grade]])</f>
        <v>EGM8C2019</v>
      </c>
      <c r="H47" s="50" t="s">
        <v>230</v>
      </c>
      <c r="I47" s="50">
        <v>2019</v>
      </c>
      <c r="J47" s="49" t="s">
        <v>324</v>
      </c>
      <c r="K47" s="50" t="s">
        <v>112</v>
      </c>
      <c r="L47" s="50">
        <v>8</v>
      </c>
      <c r="M47" s="50">
        <v>80</v>
      </c>
      <c r="N47" s="50"/>
      <c r="O47" s="5"/>
      <c r="P47" s="5"/>
      <c r="V47" s="5" t="str">
        <f>IF($S$3=Tabela136[[#This Row],[Grade]],IF($R$3=Tabela136[[#This Row],[Período]],Tabela136[[#This Row],[Disciplina]],""),"")</f>
        <v/>
      </c>
      <c r="W47" s="57">
        <f t="shared" si="37"/>
        <v>7</v>
      </c>
      <c r="X47" s="57" t="s">
        <v>231</v>
      </c>
      <c r="Y47" s="57" t="str">
        <f>CONCATENATE("EGM",W47,X47,$Z42)</f>
        <v>EGM7E2015</v>
      </c>
      <c r="Z47" s="69" t="str">
        <f t="shared" si="32"/>
        <v>Eletricidade Básica Aplicada</v>
      </c>
      <c r="AA47" s="57" t="str">
        <f t="shared" si="33"/>
        <v>Presencial</v>
      </c>
      <c r="AB47" s="85" t="s">
        <v>32</v>
      </c>
      <c r="AC47" s="57">
        <v>47</v>
      </c>
      <c r="AD47" s="57">
        <f t="shared" si="34"/>
        <v>80</v>
      </c>
      <c r="AE47" s="57" t="str">
        <f>IF(EGP!AE54&lt;&gt;"",2,"")</f>
        <v/>
      </c>
      <c r="AF47" s="57">
        <f>IF(EGP!AF54&lt;&gt;"",2,"")</f>
        <v>2</v>
      </c>
      <c r="AG47" s="57" t="str">
        <f>IF(EGP!AG54&lt;&gt;"",2,"")</f>
        <v/>
      </c>
      <c r="AH47" s="57" t="str">
        <f>IF(EGP!AH54&lt;&gt;"",2,"")</f>
        <v/>
      </c>
      <c r="AI47" s="57" t="str">
        <f>IF(EGP!AI54&lt;&gt;"",2,"")</f>
        <v/>
      </c>
      <c r="AJ47" s="57" t="str">
        <f>IF(EGP!AJ54&lt;&gt;"",2,"")</f>
        <v/>
      </c>
      <c r="AK47" s="57">
        <f t="shared" si="35"/>
        <v>40</v>
      </c>
      <c r="AL47" s="57" t="str">
        <f t="shared" si="36"/>
        <v>ERRO</v>
      </c>
      <c r="AM47" s="80" t="s">
        <v>362</v>
      </c>
    </row>
    <row r="48" spans="7:39" ht="30" customHeight="1" thickBot="1" x14ac:dyDescent="0.3">
      <c r="G48" s="50" t="str">
        <f>CONCATENATE("EGM",Tabela136[[#This Row],[Período]],Tabela136[[#This Row],[Dif.]],Tabela136[[#This Row],[Grade]])</f>
        <v>EGM8D2019</v>
      </c>
      <c r="H48" s="50" t="s">
        <v>233</v>
      </c>
      <c r="I48" s="50">
        <v>2019</v>
      </c>
      <c r="J48" s="49" t="s">
        <v>325</v>
      </c>
      <c r="K48" s="50" t="s">
        <v>112</v>
      </c>
      <c r="L48" s="50">
        <v>8</v>
      </c>
      <c r="M48" s="50">
        <v>80</v>
      </c>
      <c r="N48" s="50"/>
      <c r="O48" s="5"/>
      <c r="P48" s="5"/>
      <c r="V48" s="5" t="str">
        <f>IF($S$3=Tabela136[[#This Row],[Grade]],IF($R$3=Tabela136[[#This Row],[Período]],Tabela136[[#This Row],[Disciplina]],""),"")</f>
        <v/>
      </c>
      <c r="W48" s="55">
        <f t="shared" si="37"/>
        <v>7</v>
      </c>
      <c r="X48" s="55" t="s">
        <v>234</v>
      </c>
      <c r="Y48" s="55" t="str">
        <f>CONCATENATE("EGM",W48,X48,$Z42)</f>
        <v>EGM7F2015</v>
      </c>
      <c r="Z48" s="70" t="e">
        <f t="shared" si="32"/>
        <v>#N/A</v>
      </c>
      <c r="AA48" s="55" t="e">
        <f t="shared" si="33"/>
        <v>#N/A</v>
      </c>
      <c r="AB48" s="82"/>
      <c r="AC48" s="55"/>
      <c r="AD48" s="55" t="e">
        <f t="shared" si="34"/>
        <v>#N/A</v>
      </c>
      <c r="AE48" s="55"/>
      <c r="AF48" s="55"/>
      <c r="AG48" s="55"/>
      <c r="AH48" s="55"/>
      <c r="AI48" s="55"/>
      <c r="AJ48" s="55"/>
      <c r="AK48" s="55">
        <f t="shared" si="35"/>
        <v>0</v>
      </c>
      <c r="AL48" s="55" t="e">
        <f t="shared" si="36"/>
        <v>#N/A</v>
      </c>
      <c r="AM48" s="81"/>
    </row>
    <row r="49" spans="7:39" ht="30" customHeight="1" thickBot="1" x14ac:dyDescent="0.3">
      <c r="G49" s="50" t="str">
        <f>CONCATENATE("EGM",Tabela136[[#This Row],[Período]],Tabela136[[#This Row],[Dif.]],Tabela136[[#This Row],[Grade]])</f>
        <v>EGM8E2019</v>
      </c>
      <c r="H49" s="50" t="s">
        <v>231</v>
      </c>
      <c r="I49" s="50">
        <v>2019</v>
      </c>
      <c r="J49" s="49" t="s">
        <v>138</v>
      </c>
      <c r="K49" s="50" t="s">
        <v>117</v>
      </c>
      <c r="L49" s="50">
        <v>8</v>
      </c>
      <c r="M49" s="50">
        <v>40</v>
      </c>
      <c r="N49" s="50"/>
      <c r="O49" s="5"/>
      <c r="P49" s="5"/>
      <c r="V49" s="5" t="str">
        <f>IF($S$3=Tabela136[[#This Row],[Grade]],IF($R$3=Tabela136[[#This Row],[Período]],Tabela136[[#This Row],[Disciplina]],""),"")</f>
        <v/>
      </c>
      <c r="AK49" s="15">
        <f>SUM(AK43:AK48)</f>
        <v>280</v>
      </c>
    </row>
    <row r="50" spans="7:39" ht="30" customHeight="1" thickBot="1" x14ac:dyDescent="0.3">
      <c r="G50" s="50" t="str">
        <f>CONCATENATE("EGM",Tabela136[[#This Row],[Período]],Tabela136[[#This Row],[Dif.]],Tabela136[[#This Row],[Grade]])</f>
        <v>EGM8F2019</v>
      </c>
      <c r="H50" s="50" t="s">
        <v>234</v>
      </c>
      <c r="I50" s="50">
        <v>2019</v>
      </c>
      <c r="J50" s="49" t="s">
        <v>150</v>
      </c>
      <c r="K50" s="50" t="s">
        <v>117</v>
      </c>
      <c r="L50" s="50">
        <v>8</v>
      </c>
      <c r="M50" s="50">
        <v>40</v>
      </c>
      <c r="N50" s="50"/>
      <c r="O50" s="5"/>
      <c r="P50" s="5"/>
      <c r="V50" s="5" t="str">
        <f>IF($S$3=Tabela136[[#This Row],[Grade]],IF($R$3=Tabela136[[#This Row],[Período]],Tabela136[[#This Row],[Disciplina]],""),"")</f>
        <v/>
      </c>
      <c r="W50" s="77" t="s">
        <v>344</v>
      </c>
      <c r="X50" s="61"/>
      <c r="Y50" s="52" t="str">
        <f>VLOOKUP(W50,Turma,2,0)</f>
        <v>Noite</v>
      </c>
      <c r="Z50" s="60">
        <f>VLOOKUP(W50,Turma,4,0)</f>
        <v>2015</v>
      </c>
      <c r="AA50" s="52" t="s">
        <v>2</v>
      </c>
      <c r="AB50" s="52" t="s">
        <v>0</v>
      </c>
      <c r="AC50" s="52" t="s">
        <v>454</v>
      </c>
      <c r="AD50" s="52" t="s">
        <v>119</v>
      </c>
      <c r="AE50" s="52" t="s">
        <v>224</v>
      </c>
      <c r="AF50" s="52" t="s">
        <v>225</v>
      </c>
      <c r="AG50" s="52" t="s">
        <v>226</v>
      </c>
      <c r="AH50" s="52" t="s">
        <v>227</v>
      </c>
      <c r="AI50" s="52" t="s">
        <v>228</v>
      </c>
      <c r="AJ50" s="52" t="s">
        <v>242</v>
      </c>
      <c r="AK50" s="62" t="s">
        <v>241</v>
      </c>
      <c r="AL50" s="52"/>
      <c r="AM50" s="62" t="s">
        <v>243</v>
      </c>
    </row>
    <row r="51" spans="7:39" ht="30" customHeight="1" x14ac:dyDescent="0.25">
      <c r="G51" s="50" t="str">
        <f>CONCATENATE("EGM",Tabela136[[#This Row],[Período]],Tabela136[[#This Row],[Dif.]],Tabela136[[#This Row],[Grade]])</f>
        <v>EGM9A2019</v>
      </c>
      <c r="H51" s="50" t="s">
        <v>229</v>
      </c>
      <c r="I51" s="50">
        <v>2019</v>
      </c>
      <c r="J51" s="49" t="s">
        <v>326</v>
      </c>
      <c r="K51" s="50" t="s">
        <v>112</v>
      </c>
      <c r="L51" s="50">
        <v>9</v>
      </c>
      <c r="M51" s="50">
        <v>80</v>
      </c>
      <c r="N51" s="50"/>
      <c r="O51" s="5"/>
      <c r="P51" s="5"/>
      <c r="V51" s="5" t="str">
        <f>IF($S$3=Tabela136[[#This Row],[Grade]],IF($R$3=Tabela136[[#This Row],[Período]],Tabela136[[#This Row],[Disciplina]],""),"")</f>
        <v/>
      </c>
      <c r="W51" s="56">
        <f>VLOOKUP(W50,Turma,3,0)</f>
        <v>8</v>
      </c>
      <c r="X51" s="56" t="s">
        <v>229</v>
      </c>
      <c r="Y51" s="56" t="str">
        <f>CONCATENATE("EGM",W51,X51,$Z50)</f>
        <v>EGM8A2015</v>
      </c>
      <c r="Z51" s="67" t="str">
        <f t="shared" ref="Z51:Z56" si="38">VLOOKUP(Y51,Disciplinas,4,0)</f>
        <v>Processos Industriais II - Conformação Mecânica e Injeção de Termoplástico</v>
      </c>
      <c r="AA51" s="56" t="str">
        <f t="shared" ref="AA51:AA56" si="39">VLOOKUP(Y51,Disciplinas,5,0)</f>
        <v>Presencial</v>
      </c>
      <c r="AB51" s="83" t="str">
        <f>EGP!AB51</f>
        <v>Abel José Vilseke</v>
      </c>
      <c r="AC51" s="56">
        <v>52</v>
      </c>
      <c r="AD51" s="56">
        <f t="shared" ref="AD51:AD56" si="40">VLOOKUP(Y51,Disciplinas,7,0)</f>
        <v>80</v>
      </c>
      <c r="AE51" s="71" t="str">
        <f>IF(EGP!AE51&lt;&gt;"",EGP!AE51,"")</f>
        <v/>
      </c>
      <c r="AF51" s="71" t="str">
        <f>IF(EGP!AF51&lt;&gt;"",EGP!AF51,"")</f>
        <v/>
      </c>
      <c r="AG51" s="71" t="str">
        <f>IF(EGP!AG51&lt;&gt;"",EGP!AG51,"")</f>
        <v/>
      </c>
      <c r="AH51" s="71" t="str">
        <f>IF(EGP!AH51&lt;&gt;"",EGP!AH51,"")</f>
        <v/>
      </c>
      <c r="AI51" s="71">
        <f>IF(EGP!AI51&lt;&gt;"",EGP!AI51,"")</f>
        <v>2</v>
      </c>
      <c r="AJ51" s="71" t="str">
        <f>IF(EGP!AJ51&lt;&gt;"",EGP!AJ51,"")</f>
        <v/>
      </c>
      <c r="AK51" s="56">
        <f>SUM(AE51:AJ51)*20</f>
        <v>40</v>
      </c>
      <c r="AL51" s="56" t="str">
        <f>IF(AK51=AD51,"OK","ERRO")</f>
        <v>ERRO</v>
      </c>
      <c r="AM51" s="67" t="s">
        <v>353</v>
      </c>
    </row>
    <row r="52" spans="7:39" ht="30" customHeight="1" x14ac:dyDescent="0.25">
      <c r="G52" s="50" t="str">
        <f>CONCATENATE("EGM",Tabela136[[#This Row],[Período]],Tabela136[[#This Row],[Dif.]],Tabela136[[#This Row],[Grade]])</f>
        <v>EGM9B2019</v>
      </c>
      <c r="H52" s="50" t="s">
        <v>232</v>
      </c>
      <c r="I52" s="50">
        <v>2019</v>
      </c>
      <c r="J52" s="49" t="s">
        <v>172</v>
      </c>
      <c r="K52" s="50" t="s">
        <v>112</v>
      </c>
      <c r="L52" s="50">
        <v>9</v>
      </c>
      <c r="M52" s="50">
        <v>80</v>
      </c>
      <c r="N52" s="50"/>
      <c r="O52" s="5"/>
      <c r="P52" s="5"/>
      <c r="V52" s="5" t="str">
        <f>IF($S$3=Tabela136[[#This Row],[Grade]],IF($R$3=Tabela136[[#This Row],[Período]],Tabela136[[#This Row],[Disciplina]],""),"")</f>
        <v/>
      </c>
      <c r="W52" s="46">
        <f>W51</f>
        <v>8</v>
      </c>
      <c r="X52" s="46" t="s">
        <v>232</v>
      </c>
      <c r="Y52" s="46" t="str">
        <f>CONCATENATE("EGM",W52,X52,$Z50)</f>
        <v>EGM8B2015</v>
      </c>
      <c r="Z52" s="68" t="str">
        <f t="shared" si="38"/>
        <v>Elementos de Máquina II</v>
      </c>
      <c r="AA52" s="46" t="str">
        <f t="shared" si="39"/>
        <v>Presencial</v>
      </c>
      <c r="AB52" s="84" t="s">
        <v>6</v>
      </c>
      <c r="AC52" s="46">
        <v>24</v>
      </c>
      <c r="AD52" s="46">
        <f t="shared" si="40"/>
        <v>80</v>
      </c>
      <c r="AE52" s="72"/>
      <c r="AF52" s="72"/>
      <c r="AG52" s="72">
        <v>4</v>
      </c>
      <c r="AH52" s="72"/>
      <c r="AI52" s="72"/>
      <c r="AJ52" s="72"/>
      <c r="AK52" s="46">
        <f t="shared" ref="AK52:AK56" si="41">SUM(AE52:AJ52)*20</f>
        <v>80</v>
      </c>
      <c r="AL52" s="46" t="str">
        <f t="shared" ref="AL52:AL56" si="42">IF(AK52=AD52,"OK","ERRO")</f>
        <v>OK</v>
      </c>
      <c r="AM52" s="68"/>
    </row>
    <row r="53" spans="7:39" ht="30" customHeight="1" x14ac:dyDescent="0.25">
      <c r="G53" s="50" t="str">
        <f>CONCATENATE("EGM",Tabela136[[#This Row],[Período]],Tabela136[[#This Row],[Dif.]],Tabela136[[#This Row],[Grade]])</f>
        <v>EGM9C2019</v>
      </c>
      <c r="H53" s="50" t="s">
        <v>230</v>
      </c>
      <c r="I53" s="50">
        <v>2019</v>
      </c>
      <c r="J53" s="49" t="s">
        <v>158</v>
      </c>
      <c r="K53" s="50" t="s">
        <v>112</v>
      </c>
      <c r="L53" s="50">
        <v>9</v>
      </c>
      <c r="M53" s="50">
        <v>80</v>
      </c>
      <c r="N53" s="50"/>
      <c r="O53" s="5"/>
      <c r="P53" s="5"/>
      <c r="V53" s="5" t="str">
        <f>IF($S$3=Tabela136[[#This Row],[Grade]],IF($R$3=Tabela136[[#This Row],[Período]],Tabela136[[#This Row],[Disciplina]],""),"")</f>
        <v/>
      </c>
      <c r="W53" s="57">
        <f t="shared" ref="W53:W56" si="43">W52</f>
        <v>8</v>
      </c>
      <c r="X53" s="57" t="s">
        <v>230</v>
      </c>
      <c r="Y53" s="57" t="str">
        <f>CONCATENATE("EGM",W53,X53,$Z50)</f>
        <v>EGM8C2015</v>
      </c>
      <c r="Z53" s="69" t="str">
        <f t="shared" si="38"/>
        <v>Projetos Mecânicos</v>
      </c>
      <c r="AA53" s="57" t="str">
        <f t="shared" si="39"/>
        <v>Presencial</v>
      </c>
      <c r="AB53" s="85" t="s">
        <v>13</v>
      </c>
      <c r="AC53" s="57">
        <v>24</v>
      </c>
      <c r="AD53" s="57">
        <f t="shared" si="40"/>
        <v>80</v>
      </c>
      <c r="AE53" s="73"/>
      <c r="AF53" s="73">
        <v>4</v>
      </c>
      <c r="AG53" s="73"/>
      <c r="AH53" s="73"/>
      <c r="AI53" s="73"/>
      <c r="AJ53" s="73"/>
      <c r="AK53" s="57">
        <f t="shared" si="41"/>
        <v>80</v>
      </c>
      <c r="AL53" s="57" t="str">
        <f t="shared" si="42"/>
        <v>OK</v>
      </c>
      <c r="AM53" s="69"/>
    </row>
    <row r="54" spans="7:39" ht="30" customHeight="1" x14ac:dyDescent="0.25">
      <c r="G54" s="50" t="str">
        <f>CONCATENATE("EGM",Tabela136[[#This Row],[Período]],Tabela136[[#This Row],[Dif.]],Tabela136[[#This Row],[Grade]])</f>
        <v>EGM9D2019</v>
      </c>
      <c r="H54" s="50" t="s">
        <v>233</v>
      </c>
      <c r="I54" s="50">
        <v>2019</v>
      </c>
      <c r="J54" s="49" t="s">
        <v>164</v>
      </c>
      <c r="K54" s="50" t="s">
        <v>112</v>
      </c>
      <c r="L54" s="50">
        <v>9</v>
      </c>
      <c r="M54" s="50">
        <v>80</v>
      </c>
      <c r="N54" s="50"/>
      <c r="O54" s="5"/>
      <c r="P54" s="5"/>
      <c r="V54" s="5" t="str">
        <f>IF($S$3=Tabela136[[#This Row],[Grade]],IF($R$3=Tabela136[[#This Row],[Período]],Tabela136[[#This Row],[Disciplina]],""),"")</f>
        <v/>
      </c>
      <c r="W54" s="46">
        <f t="shared" si="43"/>
        <v>8</v>
      </c>
      <c r="X54" s="46" t="s">
        <v>233</v>
      </c>
      <c r="Y54" s="46" t="str">
        <f>CONCATENATE("EGM",W54,X54,$Z50)</f>
        <v>EGM8D2015</v>
      </c>
      <c r="Z54" s="68" t="str">
        <f t="shared" si="38"/>
        <v>Sistemas Pneumáticos</v>
      </c>
      <c r="AA54" s="46" t="str">
        <f t="shared" si="39"/>
        <v>Presencial</v>
      </c>
      <c r="AB54" s="84" t="str">
        <f>AB36</f>
        <v>Abel José Vilseke</v>
      </c>
      <c r="AC54" s="46">
        <v>53</v>
      </c>
      <c r="AD54" s="46">
        <f t="shared" si="40"/>
        <v>80</v>
      </c>
      <c r="AE54" s="72">
        <v>2</v>
      </c>
      <c r="AF54" s="72" t="str">
        <f t="shared" ref="AF54:AJ54" si="44">IF(AF36&lt;&gt;"",AF36,"")</f>
        <v/>
      </c>
      <c r="AG54" s="72" t="str">
        <f t="shared" si="44"/>
        <v/>
      </c>
      <c r="AH54" s="72" t="str">
        <f t="shared" si="44"/>
        <v/>
      </c>
      <c r="AI54" s="72" t="str">
        <f t="shared" si="44"/>
        <v/>
      </c>
      <c r="AJ54" s="72" t="str">
        <f t="shared" si="44"/>
        <v/>
      </c>
      <c r="AK54" s="46">
        <f t="shared" si="41"/>
        <v>40</v>
      </c>
      <c r="AL54" s="46" t="str">
        <f t="shared" si="42"/>
        <v>ERRO</v>
      </c>
      <c r="AM54" s="68" t="s">
        <v>352</v>
      </c>
    </row>
    <row r="55" spans="7:39" ht="30" customHeight="1" x14ac:dyDescent="0.25">
      <c r="G55" s="50" t="str">
        <f>CONCATENATE("EGM",Tabela136[[#This Row],[Período]],Tabela136[[#This Row],[Dif.]],Tabela136[[#This Row],[Grade]])</f>
        <v>EGM9E2019</v>
      </c>
      <c r="H55" s="50" t="s">
        <v>231</v>
      </c>
      <c r="I55" s="50">
        <v>2019</v>
      </c>
      <c r="J55" s="49" t="s">
        <v>168</v>
      </c>
      <c r="K55" s="50" t="s">
        <v>117</v>
      </c>
      <c r="L55" s="50">
        <v>9</v>
      </c>
      <c r="M55" s="50">
        <v>40</v>
      </c>
      <c r="N55" s="50"/>
      <c r="O55" s="5"/>
      <c r="P55" s="5"/>
      <c r="V55" s="5" t="str">
        <f>IF($S$3=Tabela136[[#This Row],[Grade]],IF($R$3=Tabela136[[#This Row],[Período]],Tabela136[[#This Row],[Disciplina]],""),"")</f>
        <v/>
      </c>
      <c r="W55" s="57">
        <f t="shared" si="43"/>
        <v>8</v>
      </c>
      <c r="X55" s="57" t="s">
        <v>231</v>
      </c>
      <c r="Y55" s="57" t="str">
        <f>CONCATENATE("EGM",W55,X55,$Z50)</f>
        <v>EGM8E2015</v>
      </c>
      <c r="Z55" s="69" t="str">
        <f t="shared" si="38"/>
        <v>Optativa - Transferência de Calor</v>
      </c>
      <c r="AA55" s="57" t="str">
        <f t="shared" si="39"/>
        <v>Presencial</v>
      </c>
      <c r="AB55" s="85" t="s">
        <v>7</v>
      </c>
      <c r="AC55" s="57" t="s">
        <v>447</v>
      </c>
      <c r="AD55" s="57">
        <f t="shared" si="40"/>
        <v>40</v>
      </c>
      <c r="AE55" s="73"/>
      <c r="AF55" s="73"/>
      <c r="AG55" s="73"/>
      <c r="AH55" s="73">
        <v>2</v>
      </c>
      <c r="AI55" s="73"/>
      <c r="AJ55" s="73"/>
      <c r="AK55" s="57">
        <f t="shared" si="41"/>
        <v>40</v>
      </c>
      <c r="AL55" s="57" t="str">
        <f t="shared" si="42"/>
        <v>OK</v>
      </c>
      <c r="AM55" s="69"/>
    </row>
    <row r="56" spans="7:39" ht="30" customHeight="1" thickBot="1" x14ac:dyDescent="0.3">
      <c r="G56" s="50" t="str">
        <f>CONCATENATE("EGM",Tabela136[[#This Row],[Período]],Tabela136[[#This Row],[Dif.]],Tabela136[[#This Row],[Grade]])</f>
        <v>EGM9F2019</v>
      </c>
      <c r="H56" s="50" t="s">
        <v>234</v>
      </c>
      <c r="I56" s="50">
        <v>2019</v>
      </c>
      <c r="J56" s="49" t="s">
        <v>194</v>
      </c>
      <c r="K56" s="50" t="s">
        <v>117</v>
      </c>
      <c r="L56" s="50">
        <v>9</v>
      </c>
      <c r="M56" s="50">
        <v>40</v>
      </c>
      <c r="N56" s="50"/>
      <c r="O56" s="5"/>
      <c r="P56" s="5"/>
      <c r="V56" s="5" t="str">
        <f>IF($S$3=Tabela136[[#This Row],[Grade]],IF($R$3=Tabela136[[#This Row],[Período]],Tabela136[[#This Row],[Disciplina]],""),"")</f>
        <v/>
      </c>
      <c r="W56" s="55">
        <f t="shared" si="43"/>
        <v>8</v>
      </c>
      <c r="X56" s="55" t="s">
        <v>234</v>
      </c>
      <c r="Y56" s="55" t="str">
        <f>CONCATENATE("EGM",W56,X56,$Z50)</f>
        <v>EGM8F2015</v>
      </c>
      <c r="Z56" s="70" t="str">
        <f t="shared" si="38"/>
        <v>Optativa - Empreendedorismo</v>
      </c>
      <c r="AA56" s="55" t="str">
        <f t="shared" si="39"/>
        <v>AVA</v>
      </c>
      <c r="AB56" s="82" t="s">
        <v>14</v>
      </c>
      <c r="AC56" s="55" t="s">
        <v>447</v>
      </c>
      <c r="AD56" s="55">
        <f t="shared" si="40"/>
        <v>40</v>
      </c>
      <c r="AE56" s="74"/>
      <c r="AF56" s="74"/>
      <c r="AG56" s="74"/>
      <c r="AH56" s="74">
        <v>2</v>
      </c>
      <c r="AI56" s="74"/>
      <c r="AJ56" s="74"/>
      <c r="AK56" s="55">
        <f t="shared" si="41"/>
        <v>40</v>
      </c>
      <c r="AL56" s="55" t="str">
        <f t="shared" si="42"/>
        <v>OK</v>
      </c>
      <c r="AM56" s="70"/>
    </row>
    <row r="57" spans="7:39" ht="30" customHeight="1" thickBot="1" x14ac:dyDescent="0.3">
      <c r="G57" s="50" t="str">
        <f>CONCATENATE("EGM",Tabela136[[#This Row],[Período]],Tabela136[[#This Row],[Dif.]],Tabela136[[#This Row],[Grade]])</f>
        <v>EGM10A2019</v>
      </c>
      <c r="H57" s="50" t="s">
        <v>229</v>
      </c>
      <c r="I57" s="50">
        <v>2019</v>
      </c>
      <c r="J57" s="49" t="s">
        <v>327</v>
      </c>
      <c r="K57" s="50" t="s">
        <v>112</v>
      </c>
      <c r="L57" s="50">
        <v>10</v>
      </c>
      <c r="M57" s="50">
        <v>80</v>
      </c>
      <c r="N57" s="50"/>
      <c r="O57" s="5"/>
      <c r="P57" s="5"/>
      <c r="V57" s="5" t="str">
        <f>IF($S$3=Tabela136[[#This Row],[Grade]],IF($R$3=Tabela136[[#This Row],[Período]],Tabela136[[#This Row],[Disciplina]],""),"")</f>
        <v/>
      </c>
      <c r="AK57" s="15">
        <f>SUM(AK51:AK56)</f>
        <v>320</v>
      </c>
    </row>
    <row r="58" spans="7:39" ht="30" customHeight="1" thickBot="1" x14ac:dyDescent="0.3">
      <c r="G58" s="50" t="str">
        <f>CONCATENATE("EGM",Tabela136[[#This Row],[Período]],Tabela136[[#This Row],[Dif.]],Tabela136[[#This Row],[Grade]])</f>
        <v>EGM10B2019</v>
      </c>
      <c r="H58" s="50" t="s">
        <v>232</v>
      </c>
      <c r="I58" s="50">
        <v>2019</v>
      </c>
      <c r="J58" s="49" t="s">
        <v>291</v>
      </c>
      <c r="K58" s="50" t="s">
        <v>112</v>
      </c>
      <c r="L58" s="50">
        <v>10</v>
      </c>
      <c r="M58" s="50">
        <v>80</v>
      </c>
      <c r="N58" s="50"/>
      <c r="O58" s="5"/>
      <c r="P58" s="5"/>
      <c r="V58" s="5" t="str">
        <f>IF($S$3=Tabela136[[#This Row],[Grade]],IF($R$3=Tabela136[[#This Row],[Período]],Tabela136[[#This Row],[Disciplina]],""),"")</f>
        <v/>
      </c>
      <c r="W58" s="77" t="s">
        <v>345</v>
      </c>
      <c r="X58" s="61"/>
      <c r="Y58" s="52" t="str">
        <f>VLOOKUP(W58,Turma,2,0)</f>
        <v>Noite</v>
      </c>
      <c r="Z58" s="60">
        <f>VLOOKUP(W58,Turma,4,0)</f>
        <v>2015</v>
      </c>
      <c r="AA58" s="52" t="s">
        <v>2</v>
      </c>
      <c r="AB58" s="52" t="s">
        <v>0</v>
      </c>
      <c r="AC58" s="52" t="s">
        <v>454</v>
      </c>
      <c r="AD58" s="52" t="s">
        <v>119</v>
      </c>
      <c r="AE58" s="52" t="s">
        <v>224</v>
      </c>
      <c r="AF58" s="52" t="s">
        <v>225</v>
      </c>
      <c r="AG58" s="52" t="s">
        <v>226</v>
      </c>
      <c r="AH58" s="52" t="s">
        <v>227</v>
      </c>
      <c r="AI58" s="52" t="s">
        <v>228</v>
      </c>
      <c r="AJ58" s="52" t="s">
        <v>242</v>
      </c>
      <c r="AK58" s="62" t="s">
        <v>241</v>
      </c>
      <c r="AL58" s="52"/>
      <c r="AM58" s="62" t="s">
        <v>243</v>
      </c>
    </row>
    <row r="59" spans="7:39" ht="30" customHeight="1" x14ac:dyDescent="0.25">
      <c r="G59" s="50" t="str">
        <f>CONCATENATE("EGM",Tabela136[[#This Row],[Período]],Tabela136[[#This Row],[Dif.]],Tabela136[[#This Row],[Grade]])</f>
        <v>EGM10C2019</v>
      </c>
      <c r="H59" s="50" t="s">
        <v>230</v>
      </c>
      <c r="I59" s="50">
        <v>2019</v>
      </c>
      <c r="J59" s="49" t="s">
        <v>328</v>
      </c>
      <c r="K59" s="50" t="s">
        <v>112</v>
      </c>
      <c r="L59" s="50">
        <v>10</v>
      </c>
      <c r="M59" s="50">
        <v>80</v>
      </c>
      <c r="N59" s="50"/>
      <c r="O59" s="5"/>
      <c r="P59" s="5"/>
      <c r="V59" s="5" t="str">
        <f>IF($S$3=Tabela136[[#This Row],[Grade]],IF($R$3=Tabela136[[#This Row],[Período]],Tabela136[[#This Row],[Disciplina]],""),"")</f>
        <v/>
      </c>
      <c r="W59" s="56">
        <f>VLOOKUP(W58,Turma,3,0)</f>
        <v>10</v>
      </c>
      <c r="X59" s="56" t="s">
        <v>229</v>
      </c>
      <c r="Y59" s="56" t="str">
        <f>CONCATENATE("EGM",W59,X59,$Z58)</f>
        <v>EGM10A2015</v>
      </c>
      <c r="Z59" s="67" t="str">
        <f t="shared" ref="Z59:Z64" si="45">VLOOKUP(Y59,Disciplinas,4,0)</f>
        <v>Motores a Combustão</v>
      </c>
      <c r="AA59" s="56" t="str">
        <f t="shared" ref="AA59:AA64" si="46">VLOOKUP(Y59,Disciplinas,5,0)</f>
        <v>Presencial</v>
      </c>
      <c r="AB59" s="63" t="s">
        <v>13</v>
      </c>
      <c r="AC59" s="56">
        <v>39</v>
      </c>
      <c r="AD59" s="56">
        <f t="shared" ref="AD59:AD64" si="47">VLOOKUP(Y59,Disciplinas,7,0)</f>
        <v>80</v>
      </c>
      <c r="AE59" s="56"/>
      <c r="AF59" s="56"/>
      <c r="AG59" s="56">
        <v>4</v>
      </c>
      <c r="AH59" s="56"/>
      <c r="AI59" s="56"/>
      <c r="AJ59" s="56"/>
      <c r="AK59" s="56">
        <f>SUM(AE59:AJ59)*20</f>
        <v>80</v>
      </c>
      <c r="AL59" s="56" t="str">
        <f>IF(AK59=AD59,"OK","ERRO")</f>
        <v>OK</v>
      </c>
      <c r="AM59" s="67"/>
    </row>
    <row r="60" spans="7:39" ht="30" customHeight="1" x14ac:dyDescent="0.25">
      <c r="G60" s="50" t="str">
        <f>CONCATENATE("EGM",Tabela136[[#This Row],[Período]],Tabela136[[#This Row],[Dif.]],Tabela136[[#This Row],[Grade]])</f>
        <v>EGM10D2019</v>
      </c>
      <c r="H60" s="50" t="s">
        <v>233</v>
      </c>
      <c r="I60" s="50">
        <v>2019</v>
      </c>
      <c r="J60" s="49" t="s">
        <v>173</v>
      </c>
      <c r="K60" s="50" t="s">
        <v>117</v>
      </c>
      <c r="L60" s="50">
        <v>10</v>
      </c>
      <c r="M60" s="50">
        <v>40</v>
      </c>
      <c r="N60" s="50"/>
      <c r="O60" s="5"/>
      <c r="P60" s="5"/>
      <c r="V60" s="5" t="str">
        <f>IF($S$3=Tabela136[[#This Row],[Grade]],IF($R$3=Tabela136[[#This Row],[Período]],Tabela136[[#This Row],[Disciplina]],""),"")</f>
        <v/>
      </c>
      <c r="W60" s="46">
        <f>W59</f>
        <v>10</v>
      </c>
      <c r="X60" s="46" t="s">
        <v>232</v>
      </c>
      <c r="Y60" s="46" t="str">
        <f>CONCATENATE("EGM",W60,X60,$Z58)</f>
        <v>EGM10B2015</v>
      </c>
      <c r="Z60" s="68" t="str">
        <f t="shared" si="45"/>
        <v>Manufatura Integrada por computador – CIM</v>
      </c>
      <c r="AA60" s="46" t="str">
        <f t="shared" si="46"/>
        <v>Presencial</v>
      </c>
      <c r="AB60" s="64" t="str">
        <f>EGP!AB60</f>
        <v>Abel José Vilseke</v>
      </c>
      <c r="AC60" s="46">
        <v>39</v>
      </c>
      <c r="AD60" s="46">
        <f t="shared" si="47"/>
        <v>80</v>
      </c>
      <c r="AE60" s="46"/>
      <c r="AF60" s="46">
        <v>4</v>
      </c>
      <c r="AG60" s="46"/>
      <c r="AH60" s="46"/>
      <c r="AI60" s="46"/>
      <c r="AJ60" s="46"/>
      <c r="AK60" s="46">
        <f t="shared" ref="AK60:AK64" si="48">SUM(AE60:AJ60)*20</f>
        <v>80</v>
      </c>
      <c r="AL60" s="46" t="str">
        <f t="shared" ref="AL60:AL64" si="49">IF(AK60=AD60,"OK","ERRO")</f>
        <v>OK</v>
      </c>
      <c r="AM60" s="68"/>
    </row>
    <row r="61" spans="7:39" ht="30" customHeight="1" x14ac:dyDescent="0.25">
      <c r="G61" s="50" t="str">
        <f>CONCATENATE("EGM",Tabela136[[#This Row],[Período]],Tabela136[[#This Row],[Dif.]],Tabela136[[#This Row],[Grade]])</f>
        <v>EGM10E2019</v>
      </c>
      <c r="H61" s="50" t="s">
        <v>231</v>
      </c>
      <c r="I61" s="50">
        <v>2019</v>
      </c>
      <c r="J61" s="49" t="s">
        <v>201</v>
      </c>
      <c r="K61" s="50" t="s">
        <v>117</v>
      </c>
      <c r="L61" s="50">
        <v>10</v>
      </c>
      <c r="M61" s="50">
        <v>40</v>
      </c>
      <c r="N61" s="50"/>
      <c r="O61" s="5"/>
      <c r="P61" s="5"/>
      <c r="V61" s="5" t="str">
        <f>IF($S$3=Tabela136[[#This Row],[Grade]],IF($R$3=Tabela136[[#This Row],[Período]],Tabela136[[#This Row],[Disciplina]],""),"")</f>
        <v/>
      </c>
      <c r="W61" s="57">
        <f t="shared" ref="W61:W64" si="50">W60</f>
        <v>10</v>
      </c>
      <c r="X61" s="57" t="s">
        <v>230</v>
      </c>
      <c r="Y61" s="57" t="str">
        <f>CONCATENATE("EGM",W61,X61,$Z58)</f>
        <v>EGM10C2015</v>
      </c>
      <c r="Z61" s="69" t="str">
        <f t="shared" si="45"/>
        <v>Máquinas de Fluxo e Transferência de Calor</v>
      </c>
      <c r="AA61" s="57" t="str">
        <f t="shared" si="46"/>
        <v>Presencial</v>
      </c>
      <c r="AB61" s="65" t="s">
        <v>7</v>
      </c>
      <c r="AC61" s="57">
        <v>39</v>
      </c>
      <c r="AD61" s="57">
        <f t="shared" si="47"/>
        <v>80</v>
      </c>
      <c r="AE61" s="57"/>
      <c r="AF61" s="57"/>
      <c r="AG61" s="57"/>
      <c r="AH61" s="57"/>
      <c r="AI61" s="57">
        <v>4</v>
      </c>
      <c r="AJ61" s="57"/>
      <c r="AK61" s="57">
        <f t="shared" si="48"/>
        <v>80</v>
      </c>
      <c r="AL61" s="57" t="str">
        <f t="shared" si="49"/>
        <v>OK</v>
      </c>
      <c r="AM61" s="69"/>
    </row>
    <row r="62" spans="7:39" ht="30" customHeight="1" x14ac:dyDescent="0.25">
      <c r="G62" s="50" t="str">
        <f>CONCATENATE("EGM",Tabela136[[#This Row],[Período]],Tabela136[[#This Row],[Dif.]],Tabela136[[#This Row],[Grade]])</f>
        <v>EGM1A2017</v>
      </c>
      <c r="H62" s="50" t="s">
        <v>229</v>
      </c>
      <c r="I62" s="50">
        <v>2017</v>
      </c>
      <c r="J62" s="49" t="s">
        <v>175</v>
      </c>
      <c r="K62" s="50" t="s">
        <v>112</v>
      </c>
      <c r="L62" s="50">
        <v>1</v>
      </c>
      <c r="M62" s="50">
        <v>80</v>
      </c>
      <c r="N62" s="50"/>
      <c r="O62" s="5"/>
      <c r="P62" s="5"/>
      <c r="V62" s="5" t="str">
        <f>IF($S$3=Tabela136[[#This Row],[Grade]],IF($R$3=Tabela136[[#This Row],[Período]],Tabela136[[#This Row],[Disciplina]],""),"")</f>
        <v/>
      </c>
      <c r="W62" s="46">
        <f t="shared" si="50"/>
        <v>10</v>
      </c>
      <c r="X62" s="46" t="s">
        <v>233</v>
      </c>
      <c r="Y62" s="46" t="str">
        <f>CONCATENATE("EGM",W62,X62,$Z58)</f>
        <v>EGM10D2015</v>
      </c>
      <c r="Z62" s="68" t="str">
        <f t="shared" si="45"/>
        <v>Informática Aplicada</v>
      </c>
      <c r="AA62" s="46" t="str">
        <f t="shared" si="46"/>
        <v>Presencial</v>
      </c>
      <c r="AB62" s="64" t="s">
        <v>22</v>
      </c>
      <c r="AC62" s="46">
        <v>39</v>
      </c>
      <c r="AD62" s="46">
        <f t="shared" si="47"/>
        <v>40</v>
      </c>
      <c r="AE62" s="46"/>
      <c r="AF62" s="46"/>
      <c r="AG62" s="46"/>
      <c r="AH62" s="46">
        <v>2</v>
      </c>
      <c r="AI62" s="46"/>
      <c r="AJ62" s="46"/>
      <c r="AK62" s="46">
        <f t="shared" si="48"/>
        <v>40</v>
      </c>
      <c r="AL62" s="46" t="str">
        <f t="shared" si="49"/>
        <v>OK</v>
      </c>
      <c r="AM62" s="68"/>
    </row>
    <row r="63" spans="7:39" ht="30" customHeight="1" x14ac:dyDescent="0.25">
      <c r="G63" s="50" t="str">
        <f>CONCATENATE("EGM",Tabela136[[#This Row],[Período]],Tabela136[[#This Row],[Dif.]],Tabela136[[#This Row],[Grade]])</f>
        <v>EGM1B2017</v>
      </c>
      <c r="H63" s="50" t="s">
        <v>232</v>
      </c>
      <c r="I63" s="50">
        <v>2017</v>
      </c>
      <c r="J63" s="49" t="s">
        <v>135</v>
      </c>
      <c r="K63" s="50" t="s">
        <v>112</v>
      </c>
      <c r="L63" s="50">
        <v>1</v>
      </c>
      <c r="M63" s="50">
        <v>80</v>
      </c>
      <c r="N63" s="50"/>
      <c r="O63" s="5"/>
      <c r="P63" s="5"/>
      <c r="V63" s="5" t="str">
        <f>IF($S$3=Tabela136[[#This Row],[Grade]],IF($R$3=Tabela136[[#This Row],[Período]],Tabela136[[#This Row],[Disciplina]],""),"")</f>
        <v/>
      </c>
      <c r="W63" s="57">
        <f t="shared" si="50"/>
        <v>10</v>
      </c>
      <c r="X63" s="57" t="s">
        <v>231</v>
      </c>
      <c r="Y63" s="57" t="str">
        <f>CONCATENATE("EGM",W63,X63,$Z58)</f>
        <v>EGM10E2015</v>
      </c>
      <c r="Z63" s="69" t="str">
        <f t="shared" si="45"/>
        <v>Estágio Supervisionado II</v>
      </c>
      <c r="AA63" s="57" t="str">
        <f t="shared" si="46"/>
        <v>Presencial</v>
      </c>
      <c r="AB63" s="65" t="s">
        <v>32</v>
      </c>
      <c r="AC63" s="57">
        <v>55</v>
      </c>
      <c r="AD63" s="57">
        <f t="shared" si="47"/>
        <v>80</v>
      </c>
      <c r="AE63" s="57"/>
      <c r="AF63" s="57"/>
      <c r="AG63" s="57"/>
      <c r="AH63" s="57"/>
      <c r="AI63" s="57"/>
      <c r="AJ63" s="57">
        <v>1</v>
      </c>
      <c r="AK63" s="57">
        <f t="shared" si="48"/>
        <v>20</v>
      </c>
      <c r="AL63" s="57" t="str">
        <f t="shared" si="49"/>
        <v>ERRO</v>
      </c>
      <c r="AM63" s="69" t="s">
        <v>457</v>
      </c>
    </row>
    <row r="64" spans="7:39" ht="30" customHeight="1" thickBot="1" x14ac:dyDescent="0.3">
      <c r="G64" s="50" t="str">
        <f>CONCATENATE("EGM",Tabela136[[#This Row],[Período]],Tabela136[[#This Row],[Dif.]],Tabela136[[#This Row],[Grade]])</f>
        <v>EGM1C2017</v>
      </c>
      <c r="H64" s="50" t="s">
        <v>230</v>
      </c>
      <c r="I64" s="50">
        <v>2017</v>
      </c>
      <c r="J64" s="49" t="s">
        <v>122</v>
      </c>
      <c r="K64" s="50" t="s">
        <v>112</v>
      </c>
      <c r="L64" s="50">
        <v>1</v>
      </c>
      <c r="M64" s="50">
        <v>80</v>
      </c>
      <c r="N64" s="50"/>
      <c r="O64" s="5"/>
      <c r="P64" s="5"/>
      <c r="V64" s="5" t="str">
        <f>IF($S$3=Tabela136[[#This Row],[Grade]],IF($R$3=Tabela136[[#This Row],[Período]],Tabela136[[#This Row],[Disciplina]],""),"")</f>
        <v/>
      </c>
      <c r="W64" s="55">
        <f t="shared" si="50"/>
        <v>10</v>
      </c>
      <c r="X64" s="55" t="s">
        <v>234</v>
      </c>
      <c r="Y64" s="55" t="str">
        <f>CONCATENATE("EGM",W64,X64,$Z58)</f>
        <v>EGM10F2015</v>
      </c>
      <c r="Z64" s="70" t="str">
        <f t="shared" si="45"/>
        <v>Trabalho de Conclusão de Curso - TCC</v>
      </c>
      <c r="AA64" s="55" t="str">
        <f t="shared" si="46"/>
        <v>Presencial</v>
      </c>
      <c r="AB64" s="66" t="str">
        <f>EGP!AB63</f>
        <v>Claudio Bilyk</v>
      </c>
      <c r="AC64" s="55">
        <v>59</v>
      </c>
      <c r="AD64" s="55">
        <f t="shared" si="47"/>
        <v>80</v>
      </c>
      <c r="AE64" s="55">
        <f>IF(EGP!AE63&lt;&gt;"",EGP!AE63,"")</f>
        <v>2</v>
      </c>
      <c r="AF64" s="55" t="str">
        <f>IF(EGP!AF63&lt;&gt;"",EGP!AF63,"")</f>
        <v/>
      </c>
      <c r="AG64" s="55" t="str">
        <f>IF(EGP!AG63&lt;&gt;"",EGP!AG63,"")</f>
        <v/>
      </c>
      <c r="AH64" s="55" t="str">
        <f>IF(EGP!AH63&lt;&gt;"",EGP!AH63,"")</f>
        <v/>
      </c>
      <c r="AI64" s="55" t="str">
        <f>IF(EGP!AI63&lt;&gt;"",EGP!AI63,"")</f>
        <v/>
      </c>
      <c r="AJ64" s="55" t="str">
        <f>IF(EGP!AJ63&lt;&gt;"",EGP!AJ63,"")</f>
        <v/>
      </c>
      <c r="AK64" s="55">
        <f t="shared" si="48"/>
        <v>40</v>
      </c>
      <c r="AL64" s="55" t="str">
        <f t="shared" si="49"/>
        <v>ERRO</v>
      </c>
      <c r="AM64" s="70" t="s">
        <v>355</v>
      </c>
    </row>
    <row r="65" spans="7:39" ht="30" customHeight="1" thickBot="1" x14ac:dyDescent="0.3">
      <c r="G65" s="50" t="str">
        <f>CONCATENATE("EGM",Tabela136[[#This Row],[Período]],Tabela136[[#This Row],[Dif.]],Tabela136[[#This Row],[Grade]])</f>
        <v>EGM1D2017</v>
      </c>
      <c r="H65" s="50" t="s">
        <v>233</v>
      </c>
      <c r="I65" s="50">
        <v>2017</v>
      </c>
      <c r="J65" s="49" t="s">
        <v>176</v>
      </c>
      <c r="K65" s="50" t="s">
        <v>112</v>
      </c>
      <c r="L65" s="50">
        <v>1</v>
      </c>
      <c r="M65" s="50">
        <v>80</v>
      </c>
      <c r="N65" s="50"/>
      <c r="O65" s="5"/>
      <c r="P65" s="5"/>
      <c r="V65" s="5" t="str">
        <f>IF($S$3=Tabela136[[#This Row],[Grade]],IF($R$3=Tabela136[[#This Row],[Período]],Tabela136[[#This Row],[Disciplina]],""),"")</f>
        <v/>
      </c>
      <c r="AK65" s="15">
        <f>SUM(AK59:AK64)</f>
        <v>340</v>
      </c>
    </row>
    <row r="66" spans="7:39" ht="30" customHeight="1" thickBot="1" x14ac:dyDescent="0.3">
      <c r="G66" s="50" t="str">
        <f>CONCATENATE("EGM",Tabela136[[#This Row],[Período]],Tabela136[[#This Row],[Dif.]],Tabela136[[#This Row],[Grade]])</f>
        <v>EGM1E2017</v>
      </c>
      <c r="H66" s="50" t="s">
        <v>231</v>
      </c>
      <c r="I66" s="50">
        <v>2017</v>
      </c>
      <c r="J66" s="49" t="s">
        <v>177</v>
      </c>
      <c r="K66" s="50" t="s">
        <v>112</v>
      </c>
      <c r="L66" s="50">
        <v>1</v>
      </c>
      <c r="M66" s="50">
        <v>40</v>
      </c>
      <c r="N66" s="50"/>
      <c r="O66" s="5"/>
      <c r="P66" s="5"/>
      <c r="V66" s="5" t="str">
        <f>IF($S$3=Tabela136[[#This Row],[Grade]],IF($R$3=Tabela136[[#This Row],[Período]],Tabela136[[#This Row],[Disciplina]],""),"")</f>
        <v/>
      </c>
      <c r="W66" s="77"/>
      <c r="X66" s="61"/>
      <c r="Y66" s="52" t="e">
        <f>VLOOKUP(W66,Turma,2,0)</f>
        <v>#N/A</v>
      </c>
      <c r="Z66" s="60" t="e">
        <f>VLOOKUP(W66,Turma,4,0)</f>
        <v>#N/A</v>
      </c>
      <c r="AA66" s="52" t="s">
        <v>2</v>
      </c>
      <c r="AB66" s="52" t="s">
        <v>0</v>
      </c>
      <c r="AC66" s="52"/>
      <c r="AD66" s="52" t="s">
        <v>119</v>
      </c>
      <c r="AE66" s="52" t="s">
        <v>224</v>
      </c>
      <c r="AF66" s="52" t="s">
        <v>225</v>
      </c>
      <c r="AG66" s="52" t="s">
        <v>226</v>
      </c>
      <c r="AH66" s="52" t="s">
        <v>227</v>
      </c>
      <c r="AI66" s="52" t="s">
        <v>228</v>
      </c>
      <c r="AJ66" s="52" t="s">
        <v>242</v>
      </c>
      <c r="AK66" s="62" t="s">
        <v>241</v>
      </c>
      <c r="AL66" s="52"/>
      <c r="AM66" s="62" t="s">
        <v>243</v>
      </c>
    </row>
    <row r="67" spans="7:39" ht="30" customHeight="1" x14ac:dyDescent="0.25">
      <c r="G67" s="50" t="str">
        <f>CONCATENATE("EGM",Tabela136[[#This Row],[Período]],Tabela136[[#This Row],[Dif.]],Tabela136[[#This Row],[Grade]])</f>
        <v>EGM2A2017</v>
      </c>
      <c r="H67" s="50" t="s">
        <v>229</v>
      </c>
      <c r="I67" s="50">
        <v>2017</v>
      </c>
      <c r="J67" s="49" t="s">
        <v>178</v>
      </c>
      <c r="K67" s="50" t="s">
        <v>112</v>
      </c>
      <c r="L67" s="50">
        <v>2</v>
      </c>
      <c r="M67" s="50">
        <v>80</v>
      </c>
      <c r="N67" s="50"/>
      <c r="O67" s="5"/>
      <c r="P67" s="5"/>
      <c r="V67" s="5" t="str">
        <f>IF($S$3=Tabela136[[#This Row],[Grade]],IF($R$3=Tabela136[[#This Row],[Período]],Tabela136[[#This Row],[Disciplina]],""),"")</f>
        <v/>
      </c>
      <c r="W67" s="56" t="e">
        <f>VLOOKUP(W66,Turma,3,0)</f>
        <v>#N/A</v>
      </c>
      <c r="X67" s="56" t="s">
        <v>229</v>
      </c>
      <c r="Y67" s="56" t="e">
        <f>CONCATENATE("EGM",W67,X67,$Z66)</f>
        <v>#N/A</v>
      </c>
      <c r="Z67" s="67" t="e">
        <f t="shared" ref="Z67:Z72" si="51">VLOOKUP(Y67,Disciplinas,4,0)</f>
        <v>#N/A</v>
      </c>
      <c r="AA67" s="56" t="e">
        <f t="shared" ref="AA67:AA72" si="52">VLOOKUP(Y67,Disciplinas,5,0)</f>
        <v>#N/A</v>
      </c>
      <c r="AB67" s="83"/>
      <c r="AC67" s="56"/>
      <c r="AD67" s="56" t="e">
        <f t="shared" ref="AD67:AD72" si="53">VLOOKUP(Y67,Disciplinas,7,0)</f>
        <v>#N/A</v>
      </c>
      <c r="AE67" s="71"/>
      <c r="AF67" s="71"/>
      <c r="AG67" s="71"/>
      <c r="AH67" s="71"/>
      <c r="AI67" s="71"/>
      <c r="AJ67" s="71"/>
      <c r="AK67" s="56">
        <f>SUM(AE67:AJ67)*20</f>
        <v>0</v>
      </c>
      <c r="AL67" s="56" t="e">
        <f>IF(AK67=AD67,"OK","ERRO")</f>
        <v>#N/A</v>
      </c>
      <c r="AM67" s="67"/>
    </row>
    <row r="68" spans="7:39" ht="30" customHeight="1" x14ac:dyDescent="0.25">
      <c r="G68" s="50" t="str">
        <f>CONCATENATE("EGM",Tabela136[[#This Row],[Período]],Tabela136[[#This Row],[Dif.]],Tabela136[[#This Row],[Grade]])</f>
        <v>EGM2B2017</v>
      </c>
      <c r="H68" s="50" t="s">
        <v>232</v>
      </c>
      <c r="I68" s="50">
        <v>2017</v>
      </c>
      <c r="J68" s="49" t="s">
        <v>179</v>
      </c>
      <c r="K68" s="50" t="s">
        <v>112</v>
      </c>
      <c r="L68" s="50">
        <v>2</v>
      </c>
      <c r="M68" s="50">
        <v>80</v>
      </c>
      <c r="N68" s="50"/>
      <c r="O68" s="5"/>
      <c r="P68" s="5"/>
      <c r="V68" s="5" t="str">
        <f>IF($S$3=Tabela136[[#This Row],[Grade]],IF($R$3=Tabela136[[#This Row],[Período]],Tabela136[[#This Row],[Disciplina]],""),"")</f>
        <v/>
      </c>
      <c r="W68" s="46" t="e">
        <f>W67</f>
        <v>#N/A</v>
      </c>
      <c r="X68" s="46" t="s">
        <v>232</v>
      </c>
      <c r="Y68" s="46" t="e">
        <f>CONCATENATE("EGM",W68,X68,$Z66)</f>
        <v>#N/A</v>
      </c>
      <c r="Z68" s="68" t="e">
        <f t="shared" si="51"/>
        <v>#N/A</v>
      </c>
      <c r="AA68" s="46" t="e">
        <f t="shared" si="52"/>
        <v>#N/A</v>
      </c>
      <c r="AB68" s="84"/>
      <c r="AC68" s="46"/>
      <c r="AD68" s="46" t="e">
        <f t="shared" si="53"/>
        <v>#N/A</v>
      </c>
      <c r="AE68" s="72"/>
      <c r="AF68" s="72"/>
      <c r="AG68" s="72"/>
      <c r="AH68" s="72"/>
      <c r="AI68" s="72"/>
      <c r="AJ68" s="72"/>
      <c r="AK68" s="46">
        <f t="shared" ref="AK68:AK72" si="54">SUM(AE68:AJ68)*20</f>
        <v>0</v>
      </c>
      <c r="AL68" s="46" t="e">
        <f t="shared" ref="AL68:AL72" si="55">IF(AK68=AD68,"OK","ERRO")</f>
        <v>#N/A</v>
      </c>
      <c r="AM68" s="68"/>
    </row>
    <row r="69" spans="7:39" ht="30" customHeight="1" x14ac:dyDescent="0.25">
      <c r="G69" s="50" t="str">
        <f>CONCATENATE("EGM",Tabela136[[#This Row],[Período]],Tabela136[[#This Row],[Dif.]],Tabela136[[#This Row],[Grade]])</f>
        <v>EGM2C2017</v>
      </c>
      <c r="H69" s="50" t="s">
        <v>230</v>
      </c>
      <c r="I69" s="50">
        <v>2017</v>
      </c>
      <c r="J69" s="49" t="s">
        <v>130</v>
      </c>
      <c r="K69" s="50" t="s">
        <v>112</v>
      </c>
      <c r="L69" s="50">
        <v>2</v>
      </c>
      <c r="M69" s="50">
        <v>80</v>
      </c>
      <c r="N69" s="50"/>
      <c r="O69" s="5"/>
      <c r="P69" s="5"/>
      <c r="V69" s="5" t="str">
        <f>IF($S$3=Tabela136[[#This Row],[Grade]],IF($R$3=Tabela136[[#This Row],[Período]],Tabela136[[#This Row],[Disciplina]],""),"")</f>
        <v/>
      </c>
      <c r="W69" s="57" t="e">
        <f t="shared" ref="W69:W72" si="56">W68</f>
        <v>#N/A</v>
      </c>
      <c r="X69" s="57" t="s">
        <v>230</v>
      </c>
      <c r="Y69" s="57" t="e">
        <f>CONCATENATE("EGM",W69,X69,$Z66)</f>
        <v>#N/A</v>
      </c>
      <c r="Z69" s="69" t="e">
        <f t="shared" si="51"/>
        <v>#N/A</v>
      </c>
      <c r="AA69" s="57" t="e">
        <f t="shared" si="52"/>
        <v>#N/A</v>
      </c>
      <c r="AB69" s="85"/>
      <c r="AC69" s="57"/>
      <c r="AD69" s="57" t="e">
        <f t="shared" si="53"/>
        <v>#N/A</v>
      </c>
      <c r="AE69" s="73"/>
      <c r="AF69" s="73"/>
      <c r="AG69" s="73"/>
      <c r="AH69" s="73"/>
      <c r="AI69" s="73"/>
      <c r="AJ69" s="73"/>
      <c r="AK69" s="57">
        <f t="shared" si="54"/>
        <v>0</v>
      </c>
      <c r="AL69" s="57" t="e">
        <f t="shared" si="55"/>
        <v>#N/A</v>
      </c>
      <c r="AM69" s="69"/>
    </row>
    <row r="70" spans="7:39" ht="30" customHeight="1" x14ac:dyDescent="0.25">
      <c r="G70" s="50" t="str">
        <f>CONCATENATE("EGM",Tabela136[[#This Row],[Período]],Tabela136[[#This Row],[Dif.]],Tabela136[[#This Row],[Grade]])</f>
        <v>EGM2D2017</v>
      </c>
      <c r="H70" s="50" t="s">
        <v>233</v>
      </c>
      <c r="I70" s="50">
        <v>2017</v>
      </c>
      <c r="J70" s="49" t="s">
        <v>114</v>
      </c>
      <c r="K70" s="50" t="s">
        <v>112</v>
      </c>
      <c r="L70" s="50">
        <v>2</v>
      </c>
      <c r="M70" s="50">
        <v>80</v>
      </c>
      <c r="N70" s="50"/>
      <c r="O70" s="5"/>
      <c r="P70" s="5"/>
      <c r="V70" s="5" t="str">
        <f>IF($S$3=Tabela136[[#This Row],[Grade]],IF($R$3=Tabela136[[#This Row],[Período]],Tabela136[[#This Row],[Disciplina]],""),"")</f>
        <v/>
      </c>
      <c r="W70" s="46" t="e">
        <f t="shared" si="56"/>
        <v>#N/A</v>
      </c>
      <c r="X70" s="46" t="s">
        <v>233</v>
      </c>
      <c r="Y70" s="46" t="e">
        <f>CONCATENATE("EGM",W70,X70,$Z66)</f>
        <v>#N/A</v>
      </c>
      <c r="Z70" s="68" t="e">
        <f t="shared" si="51"/>
        <v>#N/A</v>
      </c>
      <c r="AA70" s="46" t="e">
        <f t="shared" si="52"/>
        <v>#N/A</v>
      </c>
      <c r="AB70" s="84"/>
      <c r="AC70" s="46"/>
      <c r="AD70" s="46" t="e">
        <f t="shared" si="53"/>
        <v>#N/A</v>
      </c>
      <c r="AE70" s="72"/>
      <c r="AF70" s="72"/>
      <c r="AG70" s="72"/>
      <c r="AH70" s="72"/>
      <c r="AI70" s="72"/>
      <c r="AJ70" s="72"/>
      <c r="AK70" s="46">
        <f t="shared" si="54"/>
        <v>0</v>
      </c>
      <c r="AL70" s="46" t="e">
        <f t="shared" si="55"/>
        <v>#N/A</v>
      </c>
      <c r="AM70" s="68"/>
    </row>
    <row r="71" spans="7:39" ht="30" customHeight="1" x14ac:dyDescent="0.25">
      <c r="G71" s="50" t="str">
        <f>CONCATENATE("EGM",Tabela136[[#This Row],[Período]],Tabela136[[#This Row],[Dif.]],Tabela136[[#This Row],[Grade]])</f>
        <v>EGM2E2017</v>
      </c>
      <c r="H71" s="50" t="s">
        <v>231</v>
      </c>
      <c r="I71" s="50">
        <v>2017</v>
      </c>
      <c r="J71" s="49" t="s">
        <v>180</v>
      </c>
      <c r="K71" s="50" t="s">
        <v>112</v>
      </c>
      <c r="L71" s="50">
        <v>2</v>
      </c>
      <c r="M71" s="50">
        <v>80</v>
      </c>
      <c r="N71" s="50"/>
      <c r="O71" s="5"/>
      <c r="P71" s="5"/>
      <c r="V71" s="5" t="str">
        <f>IF($S$3=Tabela136[[#This Row],[Grade]],IF($R$3=Tabela136[[#This Row],[Período]],Tabela136[[#This Row],[Disciplina]],""),"")</f>
        <v/>
      </c>
      <c r="W71" s="57" t="e">
        <f t="shared" si="56"/>
        <v>#N/A</v>
      </c>
      <c r="X71" s="57" t="s">
        <v>231</v>
      </c>
      <c r="Y71" s="57" t="e">
        <f>CONCATENATE("EGM",W71,X71,$Z66)</f>
        <v>#N/A</v>
      </c>
      <c r="Z71" s="69" t="e">
        <f t="shared" si="51"/>
        <v>#N/A</v>
      </c>
      <c r="AA71" s="57" t="e">
        <f t="shared" si="52"/>
        <v>#N/A</v>
      </c>
      <c r="AB71" s="85"/>
      <c r="AC71" s="57"/>
      <c r="AD71" s="57" t="e">
        <f t="shared" si="53"/>
        <v>#N/A</v>
      </c>
      <c r="AE71" s="73"/>
      <c r="AF71" s="73"/>
      <c r="AG71" s="73"/>
      <c r="AH71" s="73"/>
      <c r="AI71" s="73"/>
      <c r="AJ71" s="73"/>
      <c r="AK71" s="57">
        <f t="shared" si="54"/>
        <v>0</v>
      </c>
      <c r="AL71" s="57" t="e">
        <f t="shared" si="55"/>
        <v>#N/A</v>
      </c>
      <c r="AM71" s="69"/>
    </row>
    <row r="72" spans="7:39" ht="30" customHeight="1" thickBot="1" x14ac:dyDescent="0.3">
      <c r="G72" s="50" t="str">
        <f>CONCATENATE("EGM",Tabela136[[#This Row],[Período]],Tabela136[[#This Row],[Dif.]],Tabela136[[#This Row],[Grade]])</f>
        <v>EGM3A2017</v>
      </c>
      <c r="H72" s="50" t="s">
        <v>229</v>
      </c>
      <c r="I72" s="50">
        <v>2017</v>
      </c>
      <c r="J72" s="49" t="s">
        <v>181</v>
      </c>
      <c r="K72" s="50" t="s">
        <v>112</v>
      </c>
      <c r="L72" s="50">
        <v>3</v>
      </c>
      <c r="M72" s="50">
        <v>80</v>
      </c>
      <c r="N72" s="50"/>
      <c r="O72" s="5"/>
      <c r="P72" s="5"/>
      <c r="V72" s="5" t="str">
        <f>IF($S$3=Tabela136[[#This Row],[Grade]],IF($R$3=Tabela136[[#This Row],[Período]],Tabela136[[#This Row],[Disciplina]],""),"")</f>
        <v/>
      </c>
      <c r="W72" s="55" t="e">
        <f t="shared" si="56"/>
        <v>#N/A</v>
      </c>
      <c r="X72" s="55" t="s">
        <v>234</v>
      </c>
      <c r="Y72" s="55" t="e">
        <f>CONCATENATE("EGM",W72,X72,$Z66)</f>
        <v>#N/A</v>
      </c>
      <c r="Z72" s="70" t="e">
        <f t="shared" si="51"/>
        <v>#N/A</v>
      </c>
      <c r="AA72" s="55" t="e">
        <f t="shared" si="52"/>
        <v>#N/A</v>
      </c>
      <c r="AB72" s="82"/>
      <c r="AC72" s="55"/>
      <c r="AD72" s="55" t="e">
        <f t="shared" si="53"/>
        <v>#N/A</v>
      </c>
      <c r="AE72" s="74"/>
      <c r="AF72" s="74"/>
      <c r="AG72" s="74"/>
      <c r="AH72" s="74"/>
      <c r="AI72" s="74"/>
      <c r="AJ72" s="74"/>
      <c r="AK72" s="55">
        <f t="shared" si="54"/>
        <v>0</v>
      </c>
      <c r="AL72" s="55" t="e">
        <f t="shared" si="55"/>
        <v>#N/A</v>
      </c>
      <c r="AM72" s="70"/>
    </row>
    <row r="73" spans="7:39" ht="30" customHeight="1" thickBot="1" x14ac:dyDescent="0.3">
      <c r="G73" s="50" t="str">
        <f>CONCATENATE("EGM",Tabela136[[#This Row],[Período]],Tabela136[[#This Row],[Dif.]],Tabela136[[#This Row],[Grade]])</f>
        <v>EGM3B2017</v>
      </c>
      <c r="H73" s="50" t="s">
        <v>232</v>
      </c>
      <c r="I73" s="50">
        <v>2017</v>
      </c>
      <c r="J73" s="49" t="s">
        <v>182</v>
      </c>
      <c r="K73" s="50" t="s">
        <v>112</v>
      </c>
      <c r="L73" s="50">
        <v>3</v>
      </c>
      <c r="M73" s="50">
        <v>80</v>
      </c>
      <c r="N73" s="50"/>
      <c r="O73" s="5"/>
      <c r="P73" s="5"/>
      <c r="V73" s="5" t="str">
        <f>IF($S$3=Tabela136[[#This Row],[Grade]],IF($R$3=Tabela136[[#This Row],[Período]],Tabela136[[#This Row],[Disciplina]],""),"")</f>
        <v/>
      </c>
      <c r="AK73" s="15">
        <f>SUM(AK67:AK72)</f>
        <v>0</v>
      </c>
    </row>
    <row r="74" spans="7:39" ht="30" customHeight="1" thickBot="1" x14ac:dyDescent="0.3">
      <c r="G74" s="50" t="str">
        <f>CONCATENATE("EGM",Tabela136[[#This Row],[Período]],Tabela136[[#This Row],[Dif.]],Tabela136[[#This Row],[Grade]])</f>
        <v>EGM3C2017</v>
      </c>
      <c r="H74" s="50" t="s">
        <v>230</v>
      </c>
      <c r="I74" s="50">
        <v>2017</v>
      </c>
      <c r="J74" s="49" t="s">
        <v>137</v>
      </c>
      <c r="K74" s="50" t="s">
        <v>112</v>
      </c>
      <c r="L74" s="50">
        <v>3</v>
      </c>
      <c r="M74" s="50">
        <v>80</v>
      </c>
      <c r="N74" s="50"/>
      <c r="O74" s="5"/>
      <c r="P74" s="5"/>
      <c r="V74" s="5" t="str">
        <f>IF($S$3=Tabela136[[#This Row],[Grade]],IF($R$3=Tabela136[[#This Row],[Período]],Tabela136[[#This Row],[Disciplina]],""),"")</f>
        <v/>
      </c>
      <c r="W74" s="61"/>
      <c r="X74" s="61"/>
      <c r="Y74" s="52" t="e">
        <f>VLOOKUP(W74,Turma,2,0)</f>
        <v>#N/A</v>
      </c>
      <c r="Z74" s="60" t="e">
        <f>VLOOKUP(W74,Turma,4,0)</f>
        <v>#N/A</v>
      </c>
      <c r="AA74" s="52" t="s">
        <v>2</v>
      </c>
      <c r="AB74" s="52" t="s">
        <v>0</v>
      </c>
      <c r="AC74" s="52"/>
      <c r="AD74" s="52" t="s">
        <v>119</v>
      </c>
      <c r="AE74" s="52" t="s">
        <v>224</v>
      </c>
      <c r="AF74" s="52" t="s">
        <v>225</v>
      </c>
      <c r="AG74" s="52" t="s">
        <v>226</v>
      </c>
      <c r="AH74" s="52" t="s">
        <v>227</v>
      </c>
      <c r="AI74" s="52" t="s">
        <v>228</v>
      </c>
      <c r="AJ74" s="52" t="s">
        <v>242</v>
      </c>
      <c r="AK74" s="62" t="s">
        <v>241</v>
      </c>
      <c r="AL74" s="52"/>
      <c r="AM74" s="62" t="s">
        <v>243</v>
      </c>
    </row>
    <row r="75" spans="7:39" ht="30" customHeight="1" x14ac:dyDescent="0.25">
      <c r="G75" s="50" t="str">
        <f>CONCATENATE("EGM",Tabela136[[#This Row],[Período]],Tabela136[[#This Row],[Dif.]],Tabela136[[#This Row],[Grade]])</f>
        <v>EGM3D2017</v>
      </c>
      <c r="H75" s="50" t="s">
        <v>233</v>
      </c>
      <c r="I75" s="50">
        <v>2017</v>
      </c>
      <c r="J75" s="49" t="s">
        <v>129</v>
      </c>
      <c r="K75" s="50" t="s">
        <v>112</v>
      </c>
      <c r="L75" s="50">
        <v>3</v>
      </c>
      <c r="M75" s="50">
        <v>80</v>
      </c>
      <c r="N75" s="50"/>
      <c r="O75" s="5"/>
      <c r="P75" s="5"/>
      <c r="V75" s="5" t="str">
        <f>IF($S$3=Tabela136[[#This Row],[Grade]],IF($R$3=Tabela136[[#This Row],[Período]],Tabela136[[#This Row],[Disciplina]],""),"")</f>
        <v/>
      </c>
      <c r="W75" s="56" t="e">
        <f>VLOOKUP(W74,Turma,3,0)</f>
        <v>#N/A</v>
      </c>
      <c r="X75" s="56" t="s">
        <v>229</v>
      </c>
      <c r="Y75" s="56" t="e">
        <f>CONCATENATE("EGM",W75,X75,$Z74)</f>
        <v>#N/A</v>
      </c>
      <c r="Z75" s="67" t="e">
        <f t="shared" ref="Z75:Z80" si="57">VLOOKUP(Y75,Disciplinas,4,0)</f>
        <v>#N/A</v>
      </c>
      <c r="AA75" s="56" t="e">
        <f t="shared" ref="AA75:AA80" si="58">VLOOKUP(Y75,Disciplinas,5,0)</f>
        <v>#N/A</v>
      </c>
      <c r="AB75" s="63"/>
      <c r="AC75" s="56"/>
      <c r="AD75" s="56" t="e">
        <f t="shared" ref="AD75:AD80" si="59">VLOOKUP(Y75,Disciplinas,7,0)</f>
        <v>#N/A</v>
      </c>
      <c r="AE75" s="71"/>
      <c r="AF75" s="71"/>
      <c r="AG75" s="71"/>
      <c r="AH75" s="71"/>
      <c r="AI75" s="71"/>
      <c r="AJ75" s="71"/>
      <c r="AK75" s="56">
        <f>SUM(AE75:AJ75)*20</f>
        <v>0</v>
      </c>
      <c r="AL75" s="56" t="e">
        <f>IF(AK75=AD75,"OK","ERRO")</f>
        <v>#N/A</v>
      </c>
      <c r="AM75" s="78"/>
    </row>
    <row r="76" spans="7:39" ht="30" customHeight="1" x14ac:dyDescent="0.25">
      <c r="G76" s="50" t="str">
        <f>CONCATENATE("EGM",Tabela136[[#This Row],[Período]],Tabela136[[#This Row],[Dif.]],Tabela136[[#This Row],[Grade]])</f>
        <v>EGM3E2017</v>
      </c>
      <c r="H76" s="50" t="s">
        <v>231</v>
      </c>
      <c r="I76" s="50">
        <v>2017</v>
      </c>
      <c r="J76" s="49" t="s">
        <v>183</v>
      </c>
      <c r="K76" s="50" t="s">
        <v>117</v>
      </c>
      <c r="L76" s="50">
        <v>3</v>
      </c>
      <c r="M76" s="50">
        <v>40</v>
      </c>
      <c r="N76" s="50"/>
      <c r="O76" s="5"/>
      <c r="P76" s="5"/>
      <c r="V76" s="5" t="str">
        <f>IF($S$3=Tabela136[[#This Row],[Grade]],IF($R$3=Tabela136[[#This Row],[Período]],Tabela136[[#This Row],[Disciplina]],""),"")</f>
        <v/>
      </c>
      <c r="W76" s="46" t="e">
        <f>W75</f>
        <v>#N/A</v>
      </c>
      <c r="X76" s="46" t="s">
        <v>232</v>
      </c>
      <c r="Y76" s="46" t="e">
        <f>CONCATENATE("EGM",W76,X76,$Z74)</f>
        <v>#N/A</v>
      </c>
      <c r="Z76" s="68" t="e">
        <f t="shared" si="57"/>
        <v>#N/A</v>
      </c>
      <c r="AA76" s="46" t="e">
        <f t="shared" si="58"/>
        <v>#N/A</v>
      </c>
      <c r="AB76" s="64"/>
      <c r="AC76" s="46"/>
      <c r="AD76" s="46" t="e">
        <f t="shared" si="59"/>
        <v>#N/A</v>
      </c>
      <c r="AE76" s="72"/>
      <c r="AF76" s="72"/>
      <c r="AG76" s="72"/>
      <c r="AH76" s="72"/>
      <c r="AI76" s="72"/>
      <c r="AJ76" s="72"/>
      <c r="AK76" s="46">
        <f t="shared" ref="AK76:AK80" si="60">SUM(AE76:AJ76)*20</f>
        <v>0</v>
      </c>
      <c r="AL76" s="46" t="e">
        <f t="shared" ref="AL76:AL80" si="61">IF(AK76=AD76,"OK","ERRO")</f>
        <v>#N/A</v>
      </c>
      <c r="AM76" s="79"/>
    </row>
    <row r="77" spans="7:39" ht="30" customHeight="1" x14ac:dyDescent="0.25">
      <c r="G77" s="50" t="str">
        <f>CONCATENATE("EGM",Tabela136[[#This Row],[Período]],Tabela136[[#This Row],[Dif.]],Tabela136[[#This Row],[Grade]])</f>
        <v>EGM3F2017</v>
      </c>
      <c r="H77" s="50" t="s">
        <v>234</v>
      </c>
      <c r="I77" s="50">
        <v>2017</v>
      </c>
      <c r="J77" s="49" t="s">
        <v>126</v>
      </c>
      <c r="K77" s="50" t="s">
        <v>117</v>
      </c>
      <c r="L77" s="50">
        <v>3</v>
      </c>
      <c r="M77" s="50">
        <v>40</v>
      </c>
      <c r="N77" s="50"/>
      <c r="O77" s="5"/>
      <c r="P77" s="5"/>
      <c r="V77" s="5" t="str">
        <f>IF($S$3=Tabela136[[#This Row],[Grade]],IF($R$3=Tabela136[[#This Row],[Período]],Tabela136[[#This Row],[Disciplina]],""),"")</f>
        <v/>
      </c>
      <c r="W77" s="57" t="e">
        <f t="shared" ref="W77:W80" si="62">W76</f>
        <v>#N/A</v>
      </c>
      <c r="X77" s="57" t="s">
        <v>230</v>
      </c>
      <c r="Y77" s="57" t="e">
        <f>CONCATENATE("EGM",W77,X77,$Z74)</f>
        <v>#N/A</v>
      </c>
      <c r="Z77" s="69" t="e">
        <f t="shared" si="57"/>
        <v>#N/A</v>
      </c>
      <c r="AA77" s="57" t="e">
        <f t="shared" si="58"/>
        <v>#N/A</v>
      </c>
      <c r="AB77" s="65"/>
      <c r="AC77" s="57"/>
      <c r="AD77" s="57" t="e">
        <f t="shared" si="59"/>
        <v>#N/A</v>
      </c>
      <c r="AE77" s="73"/>
      <c r="AF77" s="73"/>
      <c r="AG77" s="73"/>
      <c r="AH77" s="73"/>
      <c r="AI77" s="73"/>
      <c r="AJ77" s="73"/>
      <c r="AK77" s="57">
        <f t="shared" si="60"/>
        <v>0</v>
      </c>
      <c r="AL77" s="57" t="e">
        <f t="shared" si="61"/>
        <v>#N/A</v>
      </c>
      <c r="AM77" s="80"/>
    </row>
    <row r="78" spans="7:39" ht="30" customHeight="1" x14ac:dyDescent="0.25">
      <c r="G78" s="50" t="str">
        <f>CONCATENATE("EGM",Tabela136[[#This Row],[Período]],Tabela136[[#This Row],[Dif.]],Tabela136[[#This Row],[Grade]])</f>
        <v>EGM4A2017</v>
      </c>
      <c r="H78" s="50" t="s">
        <v>229</v>
      </c>
      <c r="I78" s="50">
        <v>2017</v>
      </c>
      <c r="J78" s="49" t="s">
        <v>184</v>
      </c>
      <c r="K78" s="50" t="s">
        <v>112</v>
      </c>
      <c r="L78" s="50">
        <v>4</v>
      </c>
      <c r="M78" s="50">
        <v>80</v>
      </c>
      <c r="N78" s="50"/>
      <c r="O78" s="5"/>
      <c r="P78" s="5"/>
      <c r="V78" s="5" t="str">
        <f>IF($S$3=Tabela136[[#This Row],[Grade]],IF($R$3=Tabela136[[#This Row],[Período]],Tabela136[[#This Row],[Disciplina]],""),"")</f>
        <v/>
      </c>
      <c r="W78" s="46" t="e">
        <f t="shared" si="62"/>
        <v>#N/A</v>
      </c>
      <c r="X78" s="46" t="s">
        <v>233</v>
      </c>
      <c r="Y78" s="46" t="e">
        <f>CONCATENATE("EGM",W78,X78,$Z74)</f>
        <v>#N/A</v>
      </c>
      <c r="Z78" s="68" t="e">
        <f t="shared" si="57"/>
        <v>#N/A</v>
      </c>
      <c r="AA78" s="46" t="e">
        <f t="shared" si="58"/>
        <v>#N/A</v>
      </c>
      <c r="AB78" s="64"/>
      <c r="AC78" s="46"/>
      <c r="AD78" s="46" t="e">
        <f t="shared" si="59"/>
        <v>#N/A</v>
      </c>
      <c r="AE78" s="72"/>
      <c r="AF78" s="72"/>
      <c r="AG78" s="72"/>
      <c r="AH78" s="72"/>
      <c r="AI78" s="72"/>
      <c r="AJ78" s="72"/>
      <c r="AK78" s="46">
        <f t="shared" si="60"/>
        <v>0</v>
      </c>
      <c r="AL78" s="46" t="e">
        <f t="shared" si="61"/>
        <v>#N/A</v>
      </c>
      <c r="AM78" s="79"/>
    </row>
    <row r="79" spans="7:39" ht="30" customHeight="1" x14ac:dyDescent="0.25">
      <c r="G79" s="50" t="str">
        <f>CONCATENATE("EGM",Tabela136[[#This Row],[Período]],Tabela136[[#This Row],[Dif.]],Tabela136[[#This Row],[Grade]])</f>
        <v>EGM4B2017</v>
      </c>
      <c r="H79" s="50" t="s">
        <v>232</v>
      </c>
      <c r="I79" s="50">
        <v>2017</v>
      </c>
      <c r="J79" s="49" t="s">
        <v>185</v>
      </c>
      <c r="K79" s="50" t="s">
        <v>112</v>
      </c>
      <c r="L79" s="50">
        <v>4</v>
      </c>
      <c r="M79" s="50">
        <v>80</v>
      </c>
      <c r="N79" s="50"/>
      <c r="O79" s="5"/>
      <c r="P79" s="5"/>
      <c r="V79" s="5" t="str">
        <f>IF($S$3=Tabela136[[#This Row],[Grade]],IF($R$3=Tabela136[[#This Row],[Período]],Tabela136[[#This Row],[Disciplina]],""),"")</f>
        <v/>
      </c>
      <c r="W79" s="57" t="e">
        <f t="shared" si="62"/>
        <v>#N/A</v>
      </c>
      <c r="X79" s="57" t="s">
        <v>231</v>
      </c>
      <c r="Y79" s="57" t="e">
        <f>CONCATENATE("EGM",W79,X79,$Z74)</f>
        <v>#N/A</v>
      </c>
      <c r="Z79" s="69" t="e">
        <f t="shared" si="57"/>
        <v>#N/A</v>
      </c>
      <c r="AA79" s="57" t="e">
        <f t="shared" si="58"/>
        <v>#N/A</v>
      </c>
      <c r="AB79" s="65"/>
      <c r="AC79" s="57"/>
      <c r="AD79" s="57" t="e">
        <f t="shared" si="59"/>
        <v>#N/A</v>
      </c>
      <c r="AE79" s="73"/>
      <c r="AF79" s="73"/>
      <c r="AG79" s="73"/>
      <c r="AH79" s="73"/>
      <c r="AI79" s="73"/>
      <c r="AJ79" s="73"/>
      <c r="AK79" s="57">
        <f t="shared" si="60"/>
        <v>0</v>
      </c>
      <c r="AL79" s="57" t="e">
        <f t="shared" si="61"/>
        <v>#N/A</v>
      </c>
      <c r="AM79" s="80"/>
    </row>
    <row r="80" spans="7:39" ht="30" customHeight="1" thickBot="1" x14ac:dyDescent="0.3">
      <c r="G80" s="50" t="str">
        <f>CONCATENATE("EGM",Tabela136[[#This Row],[Período]],Tabela136[[#This Row],[Dif.]],Tabela136[[#This Row],[Grade]])</f>
        <v>EGM4C2017</v>
      </c>
      <c r="H80" s="50" t="s">
        <v>230</v>
      </c>
      <c r="I80" s="50">
        <v>2017</v>
      </c>
      <c r="J80" s="49" t="s">
        <v>128</v>
      </c>
      <c r="K80" s="50" t="s">
        <v>112</v>
      </c>
      <c r="L80" s="50">
        <v>4</v>
      </c>
      <c r="M80" s="50">
        <v>80</v>
      </c>
      <c r="N80" s="50"/>
      <c r="O80" s="5"/>
      <c r="P80" s="5"/>
      <c r="V80" s="5" t="str">
        <f>IF($S$3=Tabela136[[#This Row],[Grade]],IF($R$3=Tabela136[[#This Row],[Período]],Tabela136[[#This Row],[Disciplina]],""),"")</f>
        <v/>
      </c>
      <c r="W80" s="55" t="e">
        <f t="shared" si="62"/>
        <v>#N/A</v>
      </c>
      <c r="X80" s="55" t="s">
        <v>234</v>
      </c>
      <c r="Y80" s="55" t="e">
        <f>CONCATENATE("EGM",W80,X80,$Z74)</f>
        <v>#N/A</v>
      </c>
      <c r="Z80" s="70" t="e">
        <f t="shared" si="57"/>
        <v>#N/A</v>
      </c>
      <c r="AA80" s="55" t="e">
        <f t="shared" si="58"/>
        <v>#N/A</v>
      </c>
      <c r="AB80" s="66"/>
      <c r="AC80" s="55"/>
      <c r="AD80" s="55" t="e">
        <f t="shared" si="59"/>
        <v>#N/A</v>
      </c>
      <c r="AE80" s="55"/>
      <c r="AF80" s="55"/>
      <c r="AG80" s="55"/>
      <c r="AH80" s="55"/>
      <c r="AI80" s="55"/>
      <c r="AJ80" s="55"/>
      <c r="AK80" s="55">
        <f t="shared" si="60"/>
        <v>0</v>
      </c>
      <c r="AL80" s="55" t="e">
        <f t="shared" si="61"/>
        <v>#N/A</v>
      </c>
      <c r="AM80" s="81"/>
    </row>
    <row r="81" spans="7:39" ht="30" customHeight="1" thickBot="1" x14ac:dyDescent="0.3">
      <c r="G81" s="50" t="str">
        <f>CONCATENATE("EGM",Tabela136[[#This Row],[Período]],Tabela136[[#This Row],[Dif.]],Tabela136[[#This Row],[Grade]])</f>
        <v>EGM4D2017</v>
      </c>
      <c r="H81" s="50" t="s">
        <v>233</v>
      </c>
      <c r="I81" s="50">
        <v>2017</v>
      </c>
      <c r="J81" s="49" t="s">
        <v>186</v>
      </c>
      <c r="K81" s="50" t="s">
        <v>112</v>
      </c>
      <c r="L81" s="50">
        <v>4</v>
      </c>
      <c r="M81" s="50">
        <v>80</v>
      </c>
      <c r="N81" s="50"/>
      <c r="O81" s="5"/>
      <c r="P81" s="5"/>
      <c r="V81" s="5" t="str">
        <f>IF($S$3=Tabela136[[#This Row],[Grade]],IF($R$3=Tabela136[[#This Row],[Período]],Tabela136[[#This Row],[Disciplina]],""),"")</f>
        <v/>
      </c>
      <c r="AK81" s="15">
        <f>SUM(AK75:AK80)</f>
        <v>0</v>
      </c>
    </row>
    <row r="82" spans="7:39" ht="30" customHeight="1" thickBot="1" x14ac:dyDescent="0.3">
      <c r="G82" s="50" t="str">
        <f>CONCATENATE("EGM",Tabela136[[#This Row],[Período]],Tabela136[[#This Row],[Dif.]],Tabela136[[#This Row],[Grade]])</f>
        <v>EGM4E2017</v>
      </c>
      <c r="H82" s="50" t="s">
        <v>231</v>
      </c>
      <c r="I82" s="50">
        <v>2017</v>
      </c>
      <c r="J82" s="49" t="s">
        <v>329</v>
      </c>
      <c r="K82" s="50" t="s">
        <v>112</v>
      </c>
      <c r="L82" s="50">
        <v>4</v>
      </c>
      <c r="M82" s="50">
        <v>80</v>
      </c>
      <c r="N82" s="50"/>
      <c r="O82" s="5"/>
      <c r="P82" s="5"/>
      <c r="V82" s="5" t="str">
        <f>IF($S$3=Tabela136[[#This Row],[Grade]],IF($R$3=Tabela136[[#This Row],[Período]],Tabela136[[#This Row],[Disciplina]],""),"")</f>
        <v/>
      </c>
      <c r="W82" s="61"/>
      <c r="X82" s="61"/>
      <c r="Y82" s="52" t="e">
        <f>VLOOKUP(W82,Turma,2,0)</f>
        <v>#N/A</v>
      </c>
      <c r="Z82" s="60" t="e">
        <f>VLOOKUP(W82,Turma,4,0)</f>
        <v>#N/A</v>
      </c>
      <c r="AA82" s="52" t="s">
        <v>2</v>
      </c>
      <c r="AB82" s="52" t="s">
        <v>0</v>
      </c>
      <c r="AC82" s="52"/>
      <c r="AD82" s="52" t="s">
        <v>119</v>
      </c>
      <c r="AE82" s="52" t="s">
        <v>224</v>
      </c>
      <c r="AF82" s="52" t="s">
        <v>225</v>
      </c>
      <c r="AG82" s="52" t="s">
        <v>226</v>
      </c>
      <c r="AH82" s="52" t="s">
        <v>227</v>
      </c>
      <c r="AI82" s="52" t="s">
        <v>228</v>
      </c>
      <c r="AJ82" s="52" t="s">
        <v>242</v>
      </c>
      <c r="AK82" s="62" t="s">
        <v>241</v>
      </c>
      <c r="AL82" s="52"/>
      <c r="AM82" s="62" t="s">
        <v>243</v>
      </c>
    </row>
    <row r="83" spans="7:39" ht="30" customHeight="1" x14ac:dyDescent="0.25">
      <c r="G83" s="50" t="str">
        <f>CONCATENATE("EGM",Tabela136[[#This Row],[Período]],Tabela136[[#This Row],[Dif.]],Tabela136[[#This Row],[Grade]])</f>
        <v>EGM5A2017</v>
      </c>
      <c r="H83" s="50" t="s">
        <v>229</v>
      </c>
      <c r="I83" s="50">
        <v>2017</v>
      </c>
      <c r="J83" s="49" t="s">
        <v>146</v>
      </c>
      <c r="K83" s="50" t="s">
        <v>112</v>
      </c>
      <c r="L83" s="50">
        <v>5</v>
      </c>
      <c r="M83" s="50">
        <v>80</v>
      </c>
      <c r="N83" s="50"/>
      <c r="O83" s="5"/>
      <c r="P83" s="5"/>
      <c r="V83" s="5" t="str">
        <f>IF($S$3=Tabela136[[#This Row],[Grade]],IF($R$3=Tabela136[[#This Row],[Período]],Tabela136[[#This Row],[Disciplina]],""),"")</f>
        <v/>
      </c>
      <c r="W83" s="56" t="e">
        <f>VLOOKUP(W82,Turma,3,0)</f>
        <v>#N/A</v>
      </c>
      <c r="X83" s="56" t="s">
        <v>229</v>
      </c>
      <c r="Y83" s="56" t="e">
        <f>CONCATENATE("EGM",W83,X83,$Z82)</f>
        <v>#N/A</v>
      </c>
      <c r="Z83" s="67" t="e">
        <f t="shared" ref="Z83:Z88" si="63">VLOOKUP(Y83,Disciplinas,4,0)</f>
        <v>#N/A</v>
      </c>
      <c r="AA83" s="56" t="e">
        <f t="shared" ref="AA83:AA88" si="64">VLOOKUP(Y83,Disciplinas,5,0)</f>
        <v>#N/A</v>
      </c>
      <c r="AB83" s="63"/>
      <c r="AC83" s="56"/>
      <c r="AD83" s="56" t="e">
        <f t="shared" ref="AD83:AD88" si="65">VLOOKUP(Y83,Disciplinas,7,0)</f>
        <v>#N/A</v>
      </c>
      <c r="AE83" s="56"/>
      <c r="AF83" s="56"/>
      <c r="AG83" s="56"/>
      <c r="AH83" s="56"/>
      <c r="AI83" s="56"/>
      <c r="AJ83" s="56"/>
      <c r="AK83" s="56">
        <f>SUM(AE83:AJ83)*20</f>
        <v>0</v>
      </c>
      <c r="AL83" s="56" t="e">
        <f>IF(AK83=AD83,"OK","ERRO")</f>
        <v>#N/A</v>
      </c>
      <c r="AM83" s="67"/>
    </row>
    <row r="84" spans="7:39" ht="30" customHeight="1" x14ac:dyDescent="0.25">
      <c r="G84" s="50" t="str">
        <f>CONCATENATE("EGM",Tabela136[[#This Row],[Período]],Tabela136[[#This Row],[Dif.]],Tabela136[[#This Row],[Grade]])</f>
        <v>EGM5B2017</v>
      </c>
      <c r="H84" s="50" t="s">
        <v>232</v>
      </c>
      <c r="I84" s="50">
        <v>2017</v>
      </c>
      <c r="J84" s="49" t="s">
        <v>312</v>
      </c>
      <c r="K84" s="50" t="s">
        <v>112</v>
      </c>
      <c r="L84" s="50">
        <v>5</v>
      </c>
      <c r="M84" s="50">
        <v>80</v>
      </c>
      <c r="N84" s="50"/>
      <c r="O84" s="5"/>
      <c r="P84" s="5"/>
      <c r="V84" s="5" t="str">
        <f>IF($S$3=Tabela136[[#This Row],[Grade]],IF($R$3=Tabela136[[#This Row],[Período]],Tabela136[[#This Row],[Disciplina]],""),"")</f>
        <v/>
      </c>
      <c r="W84" s="46" t="e">
        <f>W83</f>
        <v>#N/A</v>
      </c>
      <c r="X84" s="46" t="s">
        <v>232</v>
      </c>
      <c r="Y84" s="46" t="e">
        <f>CONCATENATE("EGM",W84,X84,$Z82)</f>
        <v>#N/A</v>
      </c>
      <c r="Z84" s="68" t="e">
        <f t="shared" si="63"/>
        <v>#N/A</v>
      </c>
      <c r="AA84" s="46" t="e">
        <f t="shared" si="64"/>
        <v>#N/A</v>
      </c>
      <c r="AB84" s="64"/>
      <c r="AC84" s="46"/>
      <c r="AD84" s="46" t="e">
        <f t="shared" si="65"/>
        <v>#N/A</v>
      </c>
      <c r="AE84" s="46" t="str">
        <f>IF(EGP!AE84&lt;&gt;"",EGP!AE84,"")</f>
        <v/>
      </c>
      <c r="AF84" s="46"/>
      <c r="AG84" s="46"/>
      <c r="AH84" s="46"/>
      <c r="AI84" s="46"/>
      <c r="AJ84" s="46"/>
      <c r="AK84" s="46">
        <f t="shared" ref="AK84:AK88" si="66">SUM(AE84:AJ84)*20</f>
        <v>0</v>
      </c>
      <c r="AL84" s="46" t="e">
        <f t="shared" ref="AL84:AL88" si="67">IF(AK84=AD84,"OK","ERRO")</f>
        <v>#N/A</v>
      </c>
      <c r="AM84" s="68"/>
    </row>
    <row r="85" spans="7:39" ht="30" customHeight="1" x14ac:dyDescent="0.25">
      <c r="G85" s="50" t="str">
        <f>CONCATENATE("EGM",Tabela136[[#This Row],[Período]],Tabela136[[#This Row],[Dif.]],Tabela136[[#This Row],[Grade]])</f>
        <v>EGM5C2017</v>
      </c>
      <c r="H85" s="50" t="s">
        <v>230</v>
      </c>
      <c r="I85" s="50">
        <v>2017</v>
      </c>
      <c r="J85" s="49" t="s">
        <v>294</v>
      </c>
      <c r="K85" s="50" t="s">
        <v>112</v>
      </c>
      <c r="L85" s="50">
        <v>5</v>
      </c>
      <c r="M85" s="50">
        <v>80</v>
      </c>
      <c r="N85" s="50"/>
      <c r="O85" s="5"/>
      <c r="P85" s="5"/>
      <c r="V85" s="5" t="str">
        <f>IF($S$3=Tabela136[[#This Row],[Grade]],IF($R$3=Tabela136[[#This Row],[Período]],Tabela136[[#This Row],[Disciplina]],""),"")</f>
        <v/>
      </c>
      <c r="W85" s="57" t="e">
        <f t="shared" ref="W85:W88" si="68">W84</f>
        <v>#N/A</v>
      </c>
      <c r="X85" s="57" t="s">
        <v>230</v>
      </c>
      <c r="Y85" s="57" t="e">
        <f>CONCATENATE("EGM",W85,X85,$Z82)</f>
        <v>#N/A</v>
      </c>
      <c r="Z85" s="69" t="e">
        <f t="shared" si="63"/>
        <v>#N/A</v>
      </c>
      <c r="AA85" s="57" t="e">
        <f t="shared" si="64"/>
        <v>#N/A</v>
      </c>
      <c r="AB85" s="65"/>
      <c r="AC85" s="57"/>
      <c r="AD85" s="57" t="e">
        <f t="shared" si="65"/>
        <v>#N/A</v>
      </c>
      <c r="AE85" s="57"/>
      <c r="AF85" s="57"/>
      <c r="AG85" s="57"/>
      <c r="AH85" s="57"/>
      <c r="AI85" s="57"/>
      <c r="AJ85" s="57"/>
      <c r="AK85" s="57">
        <f t="shared" si="66"/>
        <v>0</v>
      </c>
      <c r="AL85" s="57" t="e">
        <f t="shared" si="67"/>
        <v>#N/A</v>
      </c>
      <c r="AM85" s="69"/>
    </row>
    <row r="86" spans="7:39" ht="30" customHeight="1" x14ac:dyDescent="0.25">
      <c r="G86" s="50" t="str">
        <f>CONCATENATE("EGM",Tabela136[[#This Row],[Período]],Tabela136[[#This Row],[Dif.]],Tabela136[[#This Row],[Grade]])</f>
        <v>EGM5D2017</v>
      </c>
      <c r="H86" s="50" t="s">
        <v>233</v>
      </c>
      <c r="I86" s="50">
        <v>2017</v>
      </c>
      <c r="J86" s="49" t="s">
        <v>188</v>
      </c>
      <c r="K86" s="50" t="s">
        <v>112</v>
      </c>
      <c r="L86" s="50">
        <v>5</v>
      </c>
      <c r="M86" s="50">
        <v>80</v>
      </c>
      <c r="N86" s="50"/>
      <c r="O86" s="5"/>
      <c r="P86" s="5"/>
      <c r="V86" s="5" t="str">
        <f>IF($S$3=Tabela136[[#This Row],[Grade]],IF($R$3=Tabela136[[#This Row],[Período]],Tabela136[[#This Row],[Disciplina]],""),"")</f>
        <v/>
      </c>
      <c r="W86" s="46" t="e">
        <f t="shared" si="68"/>
        <v>#N/A</v>
      </c>
      <c r="X86" s="46" t="s">
        <v>233</v>
      </c>
      <c r="Y86" s="46" t="e">
        <f>CONCATENATE("EGM",W86,X86,$Z82)</f>
        <v>#N/A</v>
      </c>
      <c r="Z86" s="68" t="e">
        <f t="shared" si="63"/>
        <v>#N/A</v>
      </c>
      <c r="AA86" s="46" t="e">
        <f t="shared" si="64"/>
        <v>#N/A</v>
      </c>
      <c r="AB86" s="64"/>
      <c r="AC86" s="46"/>
      <c r="AD86" s="46" t="e">
        <f t="shared" si="65"/>
        <v>#N/A</v>
      </c>
      <c r="AE86" s="46"/>
      <c r="AF86" s="46"/>
      <c r="AG86" s="46"/>
      <c r="AH86" s="46"/>
      <c r="AI86" s="46"/>
      <c r="AJ86" s="46"/>
      <c r="AK86" s="46">
        <f t="shared" si="66"/>
        <v>0</v>
      </c>
      <c r="AL86" s="46" t="e">
        <f t="shared" si="67"/>
        <v>#N/A</v>
      </c>
      <c r="AM86" s="68"/>
    </row>
    <row r="87" spans="7:39" ht="30" customHeight="1" x14ac:dyDescent="0.25">
      <c r="G87" s="50" t="str">
        <f>CONCATENATE("EGM",Tabela136[[#This Row],[Período]],Tabela136[[#This Row],[Dif.]],Tabela136[[#This Row],[Grade]])</f>
        <v>EGM5E2017</v>
      </c>
      <c r="H87" s="50" t="s">
        <v>231</v>
      </c>
      <c r="I87" s="50">
        <v>2017</v>
      </c>
      <c r="J87" s="49" t="s">
        <v>314</v>
      </c>
      <c r="K87" s="50" t="s">
        <v>112</v>
      </c>
      <c r="L87" s="50">
        <v>5</v>
      </c>
      <c r="M87" s="50">
        <v>80</v>
      </c>
      <c r="N87" s="50"/>
      <c r="O87" s="5"/>
      <c r="P87" s="5"/>
      <c r="V87" s="5" t="str">
        <f>IF($S$3=Tabela136[[#This Row],[Grade]],IF($R$3=Tabela136[[#This Row],[Período]],Tabela136[[#This Row],[Disciplina]],""),"")</f>
        <v/>
      </c>
      <c r="W87" s="57" t="e">
        <f t="shared" si="68"/>
        <v>#N/A</v>
      </c>
      <c r="X87" s="57" t="s">
        <v>231</v>
      </c>
      <c r="Y87" s="57" t="e">
        <f>CONCATENATE("EGM",W87,X87,$Z82)</f>
        <v>#N/A</v>
      </c>
      <c r="Z87" s="69" t="e">
        <f t="shared" si="63"/>
        <v>#N/A</v>
      </c>
      <c r="AA87" s="57" t="e">
        <f t="shared" si="64"/>
        <v>#N/A</v>
      </c>
      <c r="AB87" s="65"/>
      <c r="AC87" s="57"/>
      <c r="AD87" s="57" t="e">
        <f t="shared" si="65"/>
        <v>#N/A</v>
      </c>
      <c r="AE87" s="57"/>
      <c r="AF87" s="57"/>
      <c r="AG87" s="57"/>
      <c r="AH87" s="57"/>
      <c r="AI87" s="57"/>
      <c r="AJ87" s="57"/>
      <c r="AK87" s="57">
        <f t="shared" si="66"/>
        <v>0</v>
      </c>
      <c r="AL87" s="57" t="e">
        <f t="shared" si="67"/>
        <v>#N/A</v>
      </c>
      <c r="AM87" s="69"/>
    </row>
    <row r="88" spans="7:39" ht="30" customHeight="1" thickBot="1" x14ac:dyDescent="0.3">
      <c r="G88" s="50" t="str">
        <f>CONCATENATE("EGM",Tabela136[[#This Row],[Período]],Tabela136[[#This Row],[Dif.]],Tabela136[[#This Row],[Grade]])</f>
        <v>EGM6A2017</v>
      </c>
      <c r="H88" s="50" t="s">
        <v>229</v>
      </c>
      <c r="I88" s="50">
        <v>2017</v>
      </c>
      <c r="J88" s="49" t="s">
        <v>269</v>
      </c>
      <c r="K88" s="50" t="s">
        <v>112</v>
      </c>
      <c r="L88" s="50">
        <v>6</v>
      </c>
      <c r="M88" s="50">
        <v>80</v>
      </c>
      <c r="N88" s="50"/>
      <c r="O88" s="5"/>
      <c r="P88" s="5"/>
      <c r="V88" s="5" t="str">
        <f>IF($S$3=Tabela136[[#This Row],[Grade]],IF($R$3=Tabela136[[#This Row],[Período]],Tabela136[[#This Row],[Disciplina]],""),"")</f>
        <v/>
      </c>
      <c r="W88" s="55" t="e">
        <f t="shared" si="68"/>
        <v>#N/A</v>
      </c>
      <c r="X88" s="55" t="s">
        <v>234</v>
      </c>
      <c r="Y88" s="55" t="e">
        <f>CONCATENATE("EGM",W88,X88,$Z82)</f>
        <v>#N/A</v>
      </c>
      <c r="Z88" s="70" t="e">
        <f t="shared" si="63"/>
        <v>#N/A</v>
      </c>
      <c r="AA88" s="55" t="e">
        <f t="shared" si="64"/>
        <v>#N/A</v>
      </c>
      <c r="AB88" s="66"/>
      <c r="AC88" s="55"/>
      <c r="AD88" s="55" t="e">
        <f t="shared" si="65"/>
        <v>#N/A</v>
      </c>
      <c r="AE88" s="55" t="str">
        <f>IF(EGP!AE87&lt;&gt;"",EGP!AE87,"")</f>
        <v/>
      </c>
      <c r="AF88" s="55"/>
      <c r="AG88" s="55"/>
      <c r="AH88" s="55"/>
      <c r="AI88" s="55"/>
      <c r="AJ88" s="55"/>
      <c r="AK88" s="55">
        <f t="shared" si="66"/>
        <v>0</v>
      </c>
      <c r="AL88" s="55" t="e">
        <f t="shared" si="67"/>
        <v>#N/A</v>
      </c>
      <c r="AM88" s="70"/>
    </row>
    <row r="89" spans="7:39" ht="30" customHeight="1" thickBot="1" x14ac:dyDescent="0.3">
      <c r="G89" s="50" t="str">
        <f>CONCATENATE("EGM",Tabela136[[#This Row],[Período]],Tabela136[[#This Row],[Dif.]],Tabela136[[#This Row],[Grade]])</f>
        <v>EGM6B2017</v>
      </c>
      <c r="H89" s="50" t="s">
        <v>232</v>
      </c>
      <c r="I89" s="50">
        <v>2017</v>
      </c>
      <c r="J89" s="49" t="s">
        <v>330</v>
      </c>
      <c r="K89" s="50" t="s">
        <v>112</v>
      </c>
      <c r="L89" s="50">
        <v>6</v>
      </c>
      <c r="M89" s="50">
        <v>80</v>
      </c>
      <c r="N89" s="50"/>
      <c r="O89" s="5"/>
      <c r="P89" s="5"/>
      <c r="V89" s="5" t="str">
        <f>IF($S$3=Tabela136[[#This Row],[Grade]],IF($R$3=Tabela136[[#This Row],[Período]],Tabela136[[#This Row],[Disciplina]],""),"")</f>
        <v/>
      </c>
      <c r="AK89" s="15">
        <f>SUM(AK83:AK88)</f>
        <v>0</v>
      </c>
    </row>
    <row r="90" spans="7:39" ht="30" customHeight="1" thickBot="1" x14ac:dyDescent="0.3">
      <c r="G90" s="50" t="str">
        <f>CONCATENATE("EGM",Tabela136[[#This Row],[Período]],Tabela136[[#This Row],[Dif.]],Tabela136[[#This Row],[Grade]])</f>
        <v>EGM6C2017</v>
      </c>
      <c r="H90" s="50" t="s">
        <v>230</v>
      </c>
      <c r="I90" s="50">
        <v>2017</v>
      </c>
      <c r="J90" s="49" t="s">
        <v>167</v>
      </c>
      <c r="K90" s="50" t="s">
        <v>112</v>
      </c>
      <c r="L90" s="50">
        <v>6</v>
      </c>
      <c r="M90" s="50">
        <v>80</v>
      </c>
      <c r="N90" s="50"/>
      <c r="O90" s="5"/>
      <c r="P90" s="5"/>
      <c r="V90" s="5" t="str">
        <f>IF($S$3=Tabela136[[#This Row],[Grade]],IF($R$3=Tabela136[[#This Row],[Período]],Tabela136[[#This Row],[Disciplina]],""),"")</f>
        <v/>
      </c>
      <c r="W90" s="61"/>
      <c r="X90" s="61"/>
      <c r="Y90" s="52" t="e">
        <f>VLOOKUP(W90,Turma,2,0)</f>
        <v>#N/A</v>
      </c>
      <c r="Z90" s="60" t="e">
        <f>VLOOKUP(W90,Turma,4,0)</f>
        <v>#N/A</v>
      </c>
      <c r="AA90" s="52" t="s">
        <v>2</v>
      </c>
      <c r="AB90" s="52" t="s">
        <v>0</v>
      </c>
      <c r="AC90" s="52"/>
      <c r="AD90" s="52" t="s">
        <v>119</v>
      </c>
      <c r="AE90" s="52" t="s">
        <v>224</v>
      </c>
      <c r="AF90" s="52" t="s">
        <v>225</v>
      </c>
      <c r="AG90" s="52" t="s">
        <v>226</v>
      </c>
      <c r="AH90" s="52" t="s">
        <v>227</v>
      </c>
      <c r="AI90" s="52" t="s">
        <v>228</v>
      </c>
      <c r="AJ90" s="52" t="s">
        <v>242</v>
      </c>
      <c r="AK90" s="62" t="s">
        <v>241</v>
      </c>
      <c r="AL90" s="52"/>
      <c r="AM90" s="62" t="s">
        <v>243</v>
      </c>
    </row>
    <row r="91" spans="7:39" ht="30" customHeight="1" x14ac:dyDescent="0.25">
      <c r="G91" s="50" t="str">
        <f>CONCATENATE("EGM",Tabela136[[#This Row],[Período]],Tabela136[[#This Row],[Dif.]],Tabela136[[#This Row],[Grade]])</f>
        <v>EGM6D2017</v>
      </c>
      <c r="H91" s="50" t="s">
        <v>233</v>
      </c>
      <c r="I91" s="50">
        <v>2017</v>
      </c>
      <c r="J91" s="49" t="s">
        <v>190</v>
      </c>
      <c r="K91" s="50" t="s">
        <v>112</v>
      </c>
      <c r="L91" s="50">
        <v>6</v>
      </c>
      <c r="M91" s="50">
        <v>80</v>
      </c>
      <c r="N91" s="50"/>
      <c r="O91" s="5"/>
      <c r="P91" s="5"/>
      <c r="V91" s="5" t="str">
        <f>IF($S$3=Tabela136[[#This Row],[Grade]],IF($R$3=Tabela136[[#This Row],[Período]],Tabela136[[#This Row],[Disciplina]],""),"")</f>
        <v/>
      </c>
      <c r="W91" s="56" t="e">
        <f>VLOOKUP(W90,Turma,3,0)</f>
        <v>#N/A</v>
      </c>
      <c r="X91" s="56" t="s">
        <v>229</v>
      </c>
      <c r="Y91" s="56" t="e">
        <f>CONCATENATE("EGM",W91,X91,$Z90)</f>
        <v>#N/A</v>
      </c>
      <c r="Z91" s="67" t="e">
        <f t="shared" ref="Z91:Z96" si="69">VLOOKUP(Y91,Disciplinas,4,0)</f>
        <v>#N/A</v>
      </c>
      <c r="AA91" s="56" t="e">
        <f t="shared" ref="AA91:AA96" si="70">VLOOKUP(Y91,Disciplinas,5,0)</f>
        <v>#N/A</v>
      </c>
      <c r="AB91" s="63"/>
      <c r="AC91" s="56"/>
      <c r="AD91" s="56" t="e">
        <f t="shared" ref="AD91:AD96" si="71">VLOOKUP(Y91,Disciplinas,7,0)</f>
        <v>#N/A</v>
      </c>
      <c r="AE91" s="56"/>
      <c r="AF91" s="56"/>
      <c r="AG91" s="56"/>
      <c r="AH91" s="56"/>
      <c r="AI91" s="56"/>
      <c r="AJ91" s="56"/>
      <c r="AK91" s="56">
        <f>SUM(AE91:AJ91)*20</f>
        <v>0</v>
      </c>
      <c r="AL91" s="56" t="e">
        <f>IF(AK91=AD91,"OK","ERRO")</f>
        <v>#N/A</v>
      </c>
      <c r="AM91" s="67"/>
    </row>
    <row r="92" spans="7:39" ht="30" customHeight="1" x14ac:dyDescent="0.25">
      <c r="G92" s="50" t="str">
        <f>CONCATENATE("EGM",Tabela136[[#This Row],[Período]],Tabela136[[#This Row],[Dif.]],Tabela136[[#This Row],[Grade]])</f>
        <v>EGM6E2017</v>
      </c>
      <c r="H92" s="50" t="s">
        <v>231</v>
      </c>
      <c r="I92" s="50">
        <v>2017</v>
      </c>
      <c r="J92" s="49" t="s">
        <v>125</v>
      </c>
      <c r="K92" s="50" t="s">
        <v>117</v>
      </c>
      <c r="L92" s="50">
        <v>6</v>
      </c>
      <c r="M92" s="50">
        <v>40</v>
      </c>
      <c r="N92" s="50"/>
      <c r="O92" s="5"/>
      <c r="P92" s="5"/>
      <c r="V92" s="5" t="str">
        <f>IF($S$3=Tabela136[[#This Row],[Grade]],IF($R$3=Tabela136[[#This Row],[Período]],Tabela136[[#This Row],[Disciplina]],""),"")</f>
        <v/>
      </c>
      <c r="W92" s="46" t="e">
        <f>W91</f>
        <v>#N/A</v>
      </c>
      <c r="X92" s="46" t="s">
        <v>232</v>
      </c>
      <c r="Y92" s="46" t="e">
        <f>CONCATENATE("EGM",W92,X92,$Z90)</f>
        <v>#N/A</v>
      </c>
      <c r="Z92" s="68" t="e">
        <f t="shared" si="69"/>
        <v>#N/A</v>
      </c>
      <c r="AA92" s="46" t="e">
        <f t="shared" si="70"/>
        <v>#N/A</v>
      </c>
      <c r="AB92" s="64"/>
      <c r="AC92" s="46"/>
      <c r="AD92" s="46" t="e">
        <f t="shared" si="71"/>
        <v>#N/A</v>
      </c>
      <c r="AE92" s="46"/>
      <c r="AF92" s="46"/>
      <c r="AG92" s="46"/>
      <c r="AH92" s="46"/>
      <c r="AI92" s="46"/>
      <c r="AJ92" s="46"/>
      <c r="AK92" s="46">
        <f t="shared" ref="AK92:AK96" si="72">SUM(AE92:AJ92)*20</f>
        <v>0</v>
      </c>
      <c r="AL92" s="46" t="e">
        <f t="shared" ref="AL92:AL96" si="73">IF(AK92=AD92,"OK","ERRO")</f>
        <v>#N/A</v>
      </c>
      <c r="AM92" s="68"/>
    </row>
    <row r="93" spans="7:39" ht="30" customHeight="1" x14ac:dyDescent="0.25">
      <c r="G93" s="50" t="str">
        <f>CONCATENATE("EGM",Tabela136[[#This Row],[Período]],Tabela136[[#This Row],[Dif.]],Tabela136[[#This Row],[Grade]])</f>
        <v>EGM6F2017</v>
      </c>
      <c r="H93" s="50" t="s">
        <v>234</v>
      </c>
      <c r="I93" s="50">
        <v>2017</v>
      </c>
      <c r="J93" s="49" t="s">
        <v>116</v>
      </c>
      <c r="K93" s="50" t="s">
        <v>117</v>
      </c>
      <c r="L93" s="50">
        <v>6</v>
      </c>
      <c r="M93" s="50">
        <v>40</v>
      </c>
      <c r="N93" s="50"/>
      <c r="O93" s="5"/>
      <c r="P93" s="5"/>
      <c r="V93" s="5" t="str">
        <f>IF($S$3=Tabela136[[#This Row],[Grade]],IF($R$3=Tabela136[[#This Row],[Período]],Tabela136[[#This Row],[Disciplina]],""),"")</f>
        <v/>
      </c>
      <c r="W93" s="57" t="e">
        <f t="shared" ref="W93:W96" si="74">W92</f>
        <v>#N/A</v>
      </c>
      <c r="X93" s="57" t="s">
        <v>230</v>
      </c>
      <c r="Y93" s="57" t="e">
        <f>CONCATENATE("EGM",W93,X93,$Z90)</f>
        <v>#N/A</v>
      </c>
      <c r="Z93" s="69" t="e">
        <f t="shared" si="69"/>
        <v>#N/A</v>
      </c>
      <c r="AA93" s="57" t="e">
        <f t="shared" si="70"/>
        <v>#N/A</v>
      </c>
      <c r="AB93" s="65"/>
      <c r="AC93" s="57"/>
      <c r="AD93" s="57" t="e">
        <f t="shared" si="71"/>
        <v>#N/A</v>
      </c>
      <c r="AE93" s="57"/>
      <c r="AF93" s="57"/>
      <c r="AG93" s="57"/>
      <c r="AH93" s="57"/>
      <c r="AI93" s="57"/>
      <c r="AJ93" s="57"/>
      <c r="AK93" s="57">
        <f t="shared" si="72"/>
        <v>0</v>
      </c>
      <c r="AL93" s="57" t="e">
        <f t="shared" si="73"/>
        <v>#N/A</v>
      </c>
      <c r="AM93" s="69"/>
    </row>
    <row r="94" spans="7:39" ht="30" customHeight="1" x14ac:dyDescent="0.25">
      <c r="G94" s="50" t="str">
        <f>CONCATENATE("EGM",Tabela136[[#This Row],[Período]],Tabela136[[#This Row],[Dif.]],Tabela136[[#This Row],[Grade]])</f>
        <v>EGM7A2017</v>
      </c>
      <c r="H94" s="50" t="s">
        <v>229</v>
      </c>
      <c r="I94" s="50">
        <v>2017</v>
      </c>
      <c r="J94" s="49" t="s">
        <v>191</v>
      </c>
      <c r="K94" s="50" t="s">
        <v>112</v>
      </c>
      <c r="L94" s="50">
        <v>7</v>
      </c>
      <c r="M94" s="50">
        <v>80</v>
      </c>
      <c r="N94" s="50"/>
      <c r="O94" s="5"/>
      <c r="P94" s="5"/>
      <c r="V94" s="5" t="str">
        <f>IF($S$3=Tabela136[[#This Row],[Grade]],IF($R$3=Tabela136[[#This Row],[Período]],Tabela136[[#This Row],[Disciplina]],""),"")</f>
        <v/>
      </c>
      <c r="W94" s="46" t="e">
        <f t="shared" si="74"/>
        <v>#N/A</v>
      </c>
      <c r="X94" s="46" t="s">
        <v>233</v>
      </c>
      <c r="Y94" s="46" t="e">
        <f>CONCATENATE("EGM",W94,X94,$Z90)</f>
        <v>#N/A</v>
      </c>
      <c r="Z94" s="68" t="e">
        <f t="shared" si="69"/>
        <v>#N/A</v>
      </c>
      <c r="AA94" s="46" t="e">
        <f t="shared" si="70"/>
        <v>#N/A</v>
      </c>
      <c r="AB94" s="64"/>
      <c r="AC94" s="46"/>
      <c r="AD94" s="46" t="e">
        <f t="shared" si="71"/>
        <v>#N/A</v>
      </c>
      <c r="AE94" s="46"/>
      <c r="AF94" s="46"/>
      <c r="AG94" s="46"/>
      <c r="AH94" s="46"/>
      <c r="AI94" s="46"/>
      <c r="AJ94" s="46"/>
      <c r="AK94" s="46">
        <f t="shared" si="72"/>
        <v>0</v>
      </c>
      <c r="AL94" s="46" t="e">
        <f t="shared" si="73"/>
        <v>#N/A</v>
      </c>
      <c r="AM94" s="68"/>
    </row>
    <row r="95" spans="7:39" ht="30" customHeight="1" x14ac:dyDescent="0.25">
      <c r="G95" s="50" t="str">
        <f>CONCATENATE("EGM",Tabela136[[#This Row],[Período]],Tabela136[[#This Row],[Dif.]],Tabela136[[#This Row],[Grade]])</f>
        <v>EGM7B2017</v>
      </c>
      <c r="H95" s="50" t="s">
        <v>232</v>
      </c>
      <c r="I95" s="50">
        <v>2017</v>
      </c>
      <c r="J95" s="49" t="s">
        <v>275</v>
      </c>
      <c r="K95" s="50" t="s">
        <v>112</v>
      </c>
      <c r="L95" s="50">
        <v>7</v>
      </c>
      <c r="M95" s="50">
        <v>80</v>
      </c>
      <c r="N95" s="50"/>
      <c r="O95" s="5"/>
      <c r="P95" s="5"/>
      <c r="V95" s="5" t="str">
        <f>IF($S$3=Tabela136[[#This Row],[Grade]],IF($R$3=Tabela136[[#This Row],[Período]],Tabela136[[#This Row],[Disciplina]],""),"")</f>
        <v/>
      </c>
      <c r="W95" s="57" t="e">
        <f t="shared" si="74"/>
        <v>#N/A</v>
      </c>
      <c r="X95" s="57" t="s">
        <v>231</v>
      </c>
      <c r="Y95" s="57" t="e">
        <f>CONCATENATE("EGM",W95,X95,$Z90)</f>
        <v>#N/A</v>
      </c>
      <c r="Z95" s="69" t="e">
        <f t="shared" si="69"/>
        <v>#N/A</v>
      </c>
      <c r="AA95" s="57" t="e">
        <f t="shared" si="70"/>
        <v>#N/A</v>
      </c>
      <c r="AB95" s="65"/>
      <c r="AC95" s="57"/>
      <c r="AD95" s="57" t="e">
        <f t="shared" si="71"/>
        <v>#N/A</v>
      </c>
      <c r="AE95" s="57"/>
      <c r="AF95" s="57"/>
      <c r="AG95" s="57"/>
      <c r="AH95" s="57"/>
      <c r="AI95" s="57"/>
      <c r="AJ95" s="57"/>
      <c r="AK95" s="57">
        <f t="shared" si="72"/>
        <v>0</v>
      </c>
      <c r="AL95" s="57" t="e">
        <f t="shared" si="73"/>
        <v>#N/A</v>
      </c>
      <c r="AM95" s="69"/>
    </row>
    <row r="96" spans="7:39" ht="30" customHeight="1" thickBot="1" x14ac:dyDescent="0.3">
      <c r="G96" s="50" t="str">
        <f>CONCATENATE("EGM",Tabela136[[#This Row],[Período]],Tabela136[[#This Row],[Dif.]],Tabela136[[#This Row],[Grade]])</f>
        <v>EGM7C2017</v>
      </c>
      <c r="H96" s="50" t="s">
        <v>230</v>
      </c>
      <c r="I96" s="50">
        <v>2017</v>
      </c>
      <c r="J96" s="49" t="s">
        <v>318</v>
      </c>
      <c r="K96" s="50" t="s">
        <v>112</v>
      </c>
      <c r="L96" s="50">
        <v>7</v>
      </c>
      <c r="M96" s="50">
        <v>80</v>
      </c>
      <c r="N96" s="50"/>
      <c r="O96" s="5"/>
      <c r="P96" s="5"/>
      <c r="V96" s="5" t="str">
        <f>IF($S$3=Tabela136[[#This Row],[Grade]],IF($R$3=Tabela136[[#This Row],[Período]],Tabela136[[#This Row],[Disciplina]],""),"")</f>
        <v/>
      </c>
      <c r="W96" s="55" t="e">
        <f t="shared" si="74"/>
        <v>#N/A</v>
      </c>
      <c r="X96" s="55" t="s">
        <v>234</v>
      </c>
      <c r="Y96" s="55" t="e">
        <f>CONCATENATE("EGM",W96,X96,$Z90)</f>
        <v>#N/A</v>
      </c>
      <c r="Z96" s="70" t="e">
        <f t="shared" si="69"/>
        <v>#N/A</v>
      </c>
      <c r="AA96" s="55" t="e">
        <f t="shared" si="70"/>
        <v>#N/A</v>
      </c>
      <c r="AB96" s="66"/>
      <c r="AC96" s="55"/>
      <c r="AD96" s="55" t="e">
        <f t="shared" si="71"/>
        <v>#N/A</v>
      </c>
      <c r="AE96" s="55"/>
      <c r="AF96" s="55"/>
      <c r="AG96" s="55"/>
      <c r="AH96" s="55"/>
      <c r="AI96" s="55"/>
      <c r="AJ96" s="55"/>
      <c r="AK96" s="55">
        <f t="shared" si="72"/>
        <v>0</v>
      </c>
      <c r="AL96" s="55" t="e">
        <f t="shared" si="73"/>
        <v>#N/A</v>
      </c>
      <c r="AM96" s="70"/>
    </row>
    <row r="97" spans="7:39" ht="30" customHeight="1" thickBot="1" x14ac:dyDescent="0.3">
      <c r="G97" s="50" t="str">
        <f>CONCATENATE("EGM",Tabela136[[#This Row],[Período]],Tabela136[[#This Row],[Dif.]],Tabela136[[#This Row],[Grade]])</f>
        <v>EGM7D2017</v>
      </c>
      <c r="H97" s="50" t="s">
        <v>233</v>
      </c>
      <c r="I97" s="50">
        <v>2017</v>
      </c>
      <c r="J97" s="49" t="s">
        <v>331</v>
      </c>
      <c r="K97" s="50" t="s">
        <v>112</v>
      </c>
      <c r="L97" s="50">
        <v>7</v>
      </c>
      <c r="M97" s="50">
        <v>80</v>
      </c>
      <c r="N97" s="50"/>
      <c r="O97" s="5"/>
      <c r="P97" s="5"/>
      <c r="V97" s="5" t="str">
        <f>IF($S$3=Tabela136[[#This Row],[Grade]],IF($R$3=Tabela136[[#This Row],[Período]],Tabela136[[#This Row],[Disciplina]],""),"")</f>
        <v/>
      </c>
      <c r="AK97" s="15">
        <f>SUM(AK91:AK96)</f>
        <v>0</v>
      </c>
    </row>
    <row r="98" spans="7:39" ht="30" customHeight="1" thickBot="1" x14ac:dyDescent="0.3">
      <c r="G98" s="50" t="str">
        <f>CONCATENATE("EGM",Tabela136[[#This Row],[Período]],Tabela136[[#This Row],[Dif.]],Tabela136[[#This Row],[Grade]])</f>
        <v>EGM7E2017</v>
      </c>
      <c r="H98" s="50" t="s">
        <v>231</v>
      </c>
      <c r="I98" s="50">
        <v>2017</v>
      </c>
      <c r="J98" s="49" t="s">
        <v>172</v>
      </c>
      <c r="K98" s="50" t="s">
        <v>112</v>
      </c>
      <c r="L98" s="50">
        <v>7</v>
      </c>
      <c r="M98" s="50">
        <v>80</v>
      </c>
      <c r="N98" s="50"/>
      <c r="O98" s="5"/>
      <c r="P98" s="5"/>
      <c r="V98" s="5" t="str">
        <f>IF($S$3=Tabela136[[#This Row],[Grade]],IF($R$3=Tabela136[[#This Row],[Período]],Tabela136[[#This Row],[Disciplina]],""),"")</f>
        <v/>
      </c>
      <c r="W98" s="61"/>
      <c r="X98" s="61"/>
      <c r="Y98" s="52" t="e">
        <f>VLOOKUP(W98,Turma,2,0)</f>
        <v>#N/A</v>
      </c>
      <c r="Z98" s="60" t="e">
        <f>VLOOKUP(W98,Turma,4,0)</f>
        <v>#N/A</v>
      </c>
      <c r="AA98" s="52" t="s">
        <v>2</v>
      </c>
      <c r="AB98" s="52" t="s">
        <v>0</v>
      </c>
      <c r="AC98" s="52"/>
      <c r="AD98" s="52" t="s">
        <v>119</v>
      </c>
      <c r="AE98" s="52" t="s">
        <v>224</v>
      </c>
      <c r="AF98" s="52" t="s">
        <v>225</v>
      </c>
      <c r="AG98" s="52" t="s">
        <v>226</v>
      </c>
      <c r="AH98" s="52" t="s">
        <v>227</v>
      </c>
      <c r="AI98" s="52" t="s">
        <v>228</v>
      </c>
      <c r="AJ98" s="52" t="s">
        <v>242</v>
      </c>
      <c r="AK98" s="62" t="s">
        <v>241</v>
      </c>
      <c r="AL98" s="52"/>
      <c r="AM98" s="62" t="s">
        <v>243</v>
      </c>
    </row>
    <row r="99" spans="7:39" ht="30" customHeight="1" x14ac:dyDescent="0.25">
      <c r="G99" s="50" t="str">
        <f>CONCATENATE("EGM",Tabela136[[#This Row],[Período]],Tabela136[[#This Row],[Dif.]],Tabela136[[#This Row],[Grade]])</f>
        <v>EGM8A2017</v>
      </c>
      <c r="H99" s="50" t="s">
        <v>229</v>
      </c>
      <c r="I99" s="50">
        <v>2017</v>
      </c>
      <c r="J99" s="49" t="s">
        <v>192</v>
      </c>
      <c r="K99" s="50" t="s">
        <v>112</v>
      </c>
      <c r="L99" s="50">
        <v>8</v>
      </c>
      <c r="M99" s="50">
        <v>80</v>
      </c>
      <c r="N99" s="50"/>
      <c r="O99" s="5"/>
      <c r="P99" s="5"/>
      <c r="V99" s="5" t="str">
        <f>IF($S$3=Tabela136[[#This Row],[Grade]],IF($R$3=Tabela136[[#This Row],[Período]],Tabela136[[#This Row],[Disciplina]],""),"")</f>
        <v/>
      </c>
      <c r="W99" s="56" t="e">
        <f>VLOOKUP(W98,Turma,3,0)</f>
        <v>#N/A</v>
      </c>
      <c r="X99" s="56" t="s">
        <v>229</v>
      </c>
      <c r="Y99" s="56" t="e">
        <f>CONCATENATE("EGM",W99,X99,$Z98)</f>
        <v>#N/A</v>
      </c>
      <c r="Z99" s="67" t="e">
        <f t="shared" ref="Z99:Z104" si="75">VLOOKUP(Y99,Disciplinas,4,0)</f>
        <v>#N/A</v>
      </c>
      <c r="AA99" s="56" t="e">
        <f t="shared" ref="AA99:AA104" si="76">VLOOKUP(Y99,Disciplinas,5,0)</f>
        <v>#N/A</v>
      </c>
      <c r="AB99" s="63"/>
      <c r="AC99" s="56"/>
      <c r="AD99" s="56" t="e">
        <f t="shared" ref="AD99:AD104" si="77">VLOOKUP(Y99,Disciplinas,7,0)</f>
        <v>#N/A</v>
      </c>
      <c r="AE99" s="56"/>
      <c r="AF99" s="56"/>
      <c r="AG99" s="56"/>
      <c r="AH99" s="56"/>
      <c r="AI99" s="56"/>
      <c r="AJ99" s="56"/>
      <c r="AK99" s="56">
        <f>SUM(AE99:AJ99)*20</f>
        <v>0</v>
      </c>
      <c r="AL99" s="56" t="e">
        <f>IF(AK99=AD99,"OK","ERRO")</f>
        <v>#N/A</v>
      </c>
      <c r="AM99" s="67"/>
    </row>
    <row r="100" spans="7:39" ht="30" customHeight="1" x14ac:dyDescent="0.25">
      <c r="G100" s="50" t="str">
        <f>CONCATENATE("EGM",Tabela136[[#This Row],[Período]],Tabela136[[#This Row],[Dif.]],Tabela136[[#This Row],[Grade]])</f>
        <v>EGM8B2017</v>
      </c>
      <c r="H100" s="50" t="s">
        <v>232</v>
      </c>
      <c r="I100" s="50">
        <v>2017</v>
      </c>
      <c r="J100" s="49" t="s">
        <v>332</v>
      </c>
      <c r="K100" s="50" t="s">
        <v>112</v>
      </c>
      <c r="L100" s="50">
        <v>8</v>
      </c>
      <c r="M100" s="50">
        <v>80</v>
      </c>
      <c r="N100" s="50"/>
      <c r="O100" s="5"/>
      <c r="P100" s="5"/>
      <c r="V100" s="5" t="str">
        <f>IF($S$3=Tabela136[[#This Row],[Grade]],IF($R$3=Tabela136[[#This Row],[Período]],Tabela136[[#This Row],[Disciplina]],""),"")</f>
        <v/>
      </c>
      <c r="W100" s="46" t="e">
        <f>W99</f>
        <v>#N/A</v>
      </c>
      <c r="X100" s="46" t="s">
        <v>232</v>
      </c>
      <c r="Y100" s="46" t="e">
        <f>CONCATENATE("EGM",W100,X100,$Z98)</f>
        <v>#N/A</v>
      </c>
      <c r="Z100" s="68" t="e">
        <f t="shared" si="75"/>
        <v>#N/A</v>
      </c>
      <c r="AA100" s="46" t="e">
        <f t="shared" si="76"/>
        <v>#N/A</v>
      </c>
      <c r="AB100" s="64"/>
      <c r="AC100" s="46"/>
      <c r="AD100" s="46" t="e">
        <f t="shared" si="77"/>
        <v>#N/A</v>
      </c>
      <c r="AE100" s="46"/>
      <c r="AF100" s="46"/>
      <c r="AG100" s="46"/>
      <c r="AH100" s="46"/>
      <c r="AI100" s="46"/>
      <c r="AJ100" s="46"/>
      <c r="AK100" s="46">
        <f t="shared" ref="AK100:AK104" si="78">SUM(AE100:AJ100)*20</f>
        <v>0</v>
      </c>
      <c r="AL100" s="46" t="e">
        <f t="shared" ref="AL100:AL104" si="79">IF(AK100=AD100,"OK","ERRO")</f>
        <v>#N/A</v>
      </c>
      <c r="AM100" s="68"/>
    </row>
    <row r="101" spans="7:39" ht="30" customHeight="1" x14ac:dyDescent="0.25">
      <c r="G101" s="50" t="str">
        <f>CONCATENATE("EGM",Tabela136[[#This Row],[Período]],Tabela136[[#This Row],[Dif.]],Tabela136[[#This Row],[Grade]])</f>
        <v>EGM8C2017</v>
      </c>
      <c r="H101" s="50" t="s">
        <v>230</v>
      </c>
      <c r="I101" s="50">
        <v>2017</v>
      </c>
      <c r="J101" s="49" t="s">
        <v>323</v>
      </c>
      <c r="K101" s="50" t="s">
        <v>112</v>
      </c>
      <c r="L101" s="50">
        <v>8</v>
      </c>
      <c r="M101" s="50">
        <v>80</v>
      </c>
      <c r="N101" s="50"/>
      <c r="O101" s="5"/>
      <c r="P101" s="5"/>
      <c r="V101" s="5" t="str">
        <f>IF($S$3=Tabela136[[#This Row],[Grade]],IF($R$3=Tabela136[[#This Row],[Período]],Tabela136[[#This Row],[Disciplina]],""),"")</f>
        <v/>
      </c>
      <c r="W101" s="57" t="e">
        <f t="shared" ref="W101:W104" si="80">W100</f>
        <v>#N/A</v>
      </c>
      <c r="X101" s="57" t="s">
        <v>230</v>
      </c>
      <c r="Y101" s="57" t="e">
        <f>CONCATENATE("EGM",W101,X101,$Z98)</f>
        <v>#N/A</v>
      </c>
      <c r="Z101" s="69" t="e">
        <f t="shared" si="75"/>
        <v>#N/A</v>
      </c>
      <c r="AA101" s="57" t="e">
        <f t="shared" si="76"/>
        <v>#N/A</v>
      </c>
      <c r="AB101" s="65"/>
      <c r="AC101" s="57"/>
      <c r="AD101" s="57" t="e">
        <f t="shared" si="77"/>
        <v>#N/A</v>
      </c>
      <c r="AE101" s="57"/>
      <c r="AF101" s="57"/>
      <c r="AG101" s="57"/>
      <c r="AH101" s="57"/>
      <c r="AI101" s="57"/>
      <c r="AJ101" s="57"/>
      <c r="AK101" s="57">
        <f t="shared" si="78"/>
        <v>0</v>
      </c>
      <c r="AL101" s="57" t="e">
        <f t="shared" si="79"/>
        <v>#N/A</v>
      </c>
      <c r="AM101" s="69"/>
    </row>
    <row r="102" spans="7:39" ht="30" customHeight="1" x14ac:dyDescent="0.25">
      <c r="G102" s="50" t="str">
        <f>CONCATENATE("EGM",Tabela136[[#This Row],[Período]],Tabela136[[#This Row],[Dif.]],Tabela136[[#This Row],[Grade]])</f>
        <v>EGM8D2017</v>
      </c>
      <c r="H102" s="50" t="s">
        <v>233</v>
      </c>
      <c r="I102" s="50">
        <v>2017</v>
      </c>
      <c r="J102" s="49" t="s">
        <v>158</v>
      </c>
      <c r="K102" s="50" t="s">
        <v>112</v>
      </c>
      <c r="L102" s="50">
        <v>8</v>
      </c>
      <c r="M102" s="50">
        <v>80</v>
      </c>
      <c r="N102" s="50"/>
      <c r="O102" s="5"/>
      <c r="P102" s="5"/>
      <c r="V102" s="5" t="str">
        <f>IF($S$3=Tabela136[[#This Row],[Grade]],IF($R$3=Tabela136[[#This Row],[Período]],Tabela136[[#This Row],[Disciplina]],""),"")</f>
        <v/>
      </c>
      <c r="W102" s="46" t="e">
        <f t="shared" si="80"/>
        <v>#N/A</v>
      </c>
      <c r="X102" s="46" t="s">
        <v>233</v>
      </c>
      <c r="Y102" s="46" t="e">
        <f>CONCATENATE("EGM",W102,X102,$Z98)</f>
        <v>#N/A</v>
      </c>
      <c r="Z102" s="68" t="e">
        <f t="shared" si="75"/>
        <v>#N/A</v>
      </c>
      <c r="AA102" s="46" t="e">
        <f t="shared" si="76"/>
        <v>#N/A</v>
      </c>
      <c r="AB102" s="64"/>
      <c r="AC102" s="46"/>
      <c r="AD102" s="46" t="e">
        <f t="shared" si="77"/>
        <v>#N/A</v>
      </c>
      <c r="AE102" s="46"/>
      <c r="AF102" s="46"/>
      <c r="AG102" s="46"/>
      <c r="AH102" s="46"/>
      <c r="AI102" s="46"/>
      <c r="AJ102" s="46"/>
      <c r="AK102" s="46">
        <f t="shared" si="78"/>
        <v>0</v>
      </c>
      <c r="AL102" s="46" t="e">
        <f t="shared" si="79"/>
        <v>#N/A</v>
      </c>
      <c r="AM102" s="68"/>
    </row>
    <row r="103" spans="7:39" ht="30" customHeight="1" x14ac:dyDescent="0.25">
      <c r="G103" s="50" t="str">
        <f>CONCATENATE("EGM",Tabela136[[#This Row],[Período]],Tabela136[[#This Row],[Dif.]],Tabela136[[#This Row],[Grade]])</f>
        <v>EGM8E2017</v>
      </c>
      <c r="H103" s="50" t="s">
        <v>231</v>
      </c>
      <c r="I103" s="50">
        <v>2017</v>
      </c>
      <c r="J103" s="49" t="s">
        <v>194</v>
      </c>
      <c r="K103" s="50" t="s">
        <v>112</v>
      </c>
      <c r="L103" s="50">
        <v>8</v>
      </c>
      <c r="M103" s="50">
        <v>80</v>
      </c>
      <c r="N103" s="50"/>
      <c r="O103" s="5"/>
      <c r="P103" s="5"/>
      <c r="V103" s="5" t="str">
        <f>IF($S$3=Tabela136[[#This Row],[Grade]],IF($R$3=Tabela136[[#This Row],[Período]],Tabela136[[#This Row],[Disciplina]],""),"")</f>
        <v/>
      </c>
      <c r="W103" s="57" t="e">
        <f t="shared" si="80"/>
        <v>#N/A</v>
      </c>
      <c r="X103" s="57" t="s">
        <v>231</v>
      </c>
      <c r="Y103" s="57" t="e">
        <f>CONCATENATE("EGM",W103,X103,$Z98)</f>
        <v>#N/A</v>
      </c>
      <c r="Z103" s="69" t="e">
        <f t="shared" si="75"/>
        <v>#N/A</v>
      </c>
      <c r="AA103" s="57" t="e">
        <f t="shared" si="76"/>
        <v>#N/A</v>
      </c>
      <c r="AB103" s="65"/>
      <c r="AC103" s="57"/>
      <c r="AD103" s="57" t="e">
        <f t="shared" si="77"/>
        <v>#N/A</v>
      </c>
      <c r="AE103" s="57"/>
      <c r="AF103" s="57"/>
      <c r="AG103" s="57"/>
      <c r="AH103" s="57"/>
      <c r="AI103" s="57"/>
      <c r="AJ103" s="57"/>
      <c r="AK103" s="57">
        <f t="shared" si="78"/>
        <v>0</v>
      </c>
      <c r="AL103" s="57" t="e">
        <f t="shared" si="79"/>
        <v>#N/A</v>
      </c>
      <c r="AM103" s="69"/>
    </row>
    <row r="104" spans="7:39" ht="30" customHeight="1" thickBot="1" x14ac:dyDescent="0.3">
      <c r="G104" s="50" t="str">
        <f>CONCATENATE("EGM",Tabela136[[#This Row],[Período]],Tabela136[[#This Row],[Dif.]],Tabela136[[#This Row],[Grade]])</f>
        <v>EGM9A2017</v>
      </c>
      <c r="H104" s="50" t="s">
        <v>229</v>
      </c>
      <c r="I104" s="50">
        <v>2017</v>
      </c>
      <c r="J104" s="49" t="s">
        <v>195</v>
      </c>
      <c r="K104" s="50" t="s">
        <v>112</v>
      </c>
      <c r="L104" s="50">
        <v>9</v>
      </c>
      <c r="M104" s="50">
        <v>80</v>
      </c>
      <c r="N104" s="50"/>
      <c r="O104" s="5"/>
      <c r="P104" s="5"/>
      <c r="V104" s="5" t="str">
        <f>IF($S$3=Tabela136[[#This Row],[Grade]],IF($R$3=Tabela136[[#This Row],[Período]],Tabela136[[#This Row],[Disciplina]],""),"")</f>
        <v/>
      </c>
      <c r="W104" s="55" t="e">
        <f t="shared" si="80"/>
        <v>#N/A</v>
      </c>
      <c r="X104" s="55" t="s">
        <v>234</v>
      </c>
      <c r="Y104" s="55" t="e">
        <f>CONCATENATE("EGM",W104,X104,$Z98)</f>
        <v>#N/A</v>
      </c>
      <c r="Z104" s="70" t="e">
        <f t="shared" si="75"/>
        <v>#N/A</v>
      </c>
      <c r="AA104" s="55" t="e">
        <f t="shared" si="76"/>
        <v>#N/A</v>
      </c>
      <c r="AB104" s="66"/>
      <c r="AC104" s="55"/>
      <c r="AD104" s="55" t="e">
        <f t="shared" si="77"/>
        <v>#N/A</v>
      </c>
      <c r="AE104" s="55"/>
      <c r="AF104" s="55"/>
      <c r="AG104" s="55"/>
      <c r="AH104" s="55"/>
      <c r="AI104" s="55"/>
      <c r="AJ104" s="55"/>
      <c r="AK104" s="55">
        <f t="shared" si="78"/>
        <v>0</v>
      </c>
      <c r="AL104" s="55" t="e">
        <f t="shared" si="79"/>
        <v>#N/A</v>
      </c>
      <c r="AM104" s="70"/>
    </row>
    <row r="105" spans="7:39" ht="30" customHeight="1" thickBot="1" x14ac:dyDescent="0.3">
      <c r="G105" s="50" t="str">
        <f>CONCATENATE("EGM",Tabela136[[#This Row],[Período]],Tabela136[[#This Row],[Dif.]],Tabela136[[#This Row],[Grade]])</f>
        <v>EGM9B2017</v>
      </c>
      <c r="H105" s="50" t="s">
        <v>232</v>
      </c>
      <c r="I105" s="50">
        <v>2017</v>
      </c>
      <c r="J105" s="49" t="s">
        <v>144</v>
      </c>
      <c r="K105" s="50" t="s">
        <v>112</v>
      </c>
      <c r="L105" s="50">
        <v>9</v>
      </c>
      <c r="M105" s="50">
        <v>80</v>
      </c>
      <c r="N105" s="50"/>
      <c r="O105" s="5"/>
      <c r="P105" s="5"/>
      <c r="V105" s="5" t="str">
        <f>IF($S$3=Tabela136[[#This Row],[Grade]],IF($R$3=Tabela136[[#This Row],[Período]],Tabela136[[#This Row],[Disciplina]],""),"")</f>
        <v/>
      </c>
      <c r="AK105" s="15">
        <f>SUM(AK99:AK104)</f>
        <v>0</v>
      </c>
    </row>
    <row r="106" spans="7:39" ht="30" customHeight="1" thickBot="1" x14ac:dyDescent="0.3">
      <c r="G106" s="50" t="str">
        <f>CONCATENATE("EGM",Tabela136[[#This Row],[Período]],Tabela136[[#This Row],[Dif.]],Tabela136[[#This Row],[Grade]])</f>
        <v>EGM9C2017</v>
      </c>
      <c r="H106" s="50" t="s">
        <v>230</v>
      </c>
      <c r="I106" s="50">
        <v>2017</v>
      </c>
      <c r="J106" s="49" t="s">
        <v>328</v>
      </c>
      <c r="K106" s="50" t="s">
        <v>112</v>
      </c>
      <c r="L106" s="50">
        <v>9</v>
      </c>
      <c r="M106" s="50">
        <v>80</v>
      </c>
      <c r="N106" s="50"/>
      <c r="O106" s="5"/>
      <c r="P106" s="5"/>
      <c r="V106" s="5" t="str">
        <f>IF($S$3=Tabela136[[#This Row],[Grade]],IF($R$3=Tabela136[[#This Row],[Período]],Tabela136[[#This Row],[Disciplina]],""),"")</f>
        <v/>
      </c>
      <c r="W106" s="61"/>
      <c r="X106" s="61"/>
      <c r="Y106" s="52" t="e">
        <f>VLOOKUP(W106,Turma,2,0)</f>
        <v>#N/A</v>
      </c>
      <c r="Z106" s="60" t="e">
        <f>VLOOKUP(W106,Turma,4,0)</f>
        <v>#N/A</v>
      </c>
      <c r="AA106" s="52" t="s">
        <v>2</v>
      </c>
      <c r="AB106" s="52" t="s">
        <v>0</v>
      </c>
      <c r="AC106" s="52"/>
      <c r="AD106" s="52" t="s">
        <v>119</v>
      </c>
      <c r="AE106" s="52" t="s">
        <v>224</v>
      </c>
      <c r="AF106" s="52" t="s">
        <v>225</v>
      </c>
      <c r="AG106" s="52" t="s">
        <v>226</v>
      </c>
      <c r="AH106" s="52" t="s">
        <v>227</v>
      </c>
      <c r="AI106" s="52" t="s">
        <v>228</v>
      </c>
      <c r="AJ106" s="52" t="s">
        <v>242</v>
      </c>
      <c r="AK106" s="62" t="s">
        <v>241</v>
      </c>
      <c r="AL106" s="52"/>
      <c r="AM106" s="62" t="s">
        <v>243</v>
      </c>
    </row>
    <row r="107" spans="7:39" ht="30" customHeight="1" x14ac:dyDescent="0.25">
      <c r="G107" s="50" t="str">
        <f>CONCATENATE("EGM",Tabela136[[#This Row],[Período]],Tabela136[[#This Row],[Dif.]],Tabela136[[#This Row],[Grade]])</f>
        <v>EGM9D2017</v>
      </c>
      <c r="H107" s="50" t="s">
        <v>233</v>
      </c>
      <c r="I107" s="50">
        <v>2017</v>
      </c>
      <c r="J107" s="49" t="s">
        <v>327</v>
      </c>
      <c r="K107" s="50" t="s">
        <v>112</v>
      </c>
      <c r="L107" s="50">
        <v>9</v>
      </c>
      <c r="M107" s="50">
        <v>80</v>
      </c>
      <c r="N107" s="50"/>
      <c r="O107" s="5"/>
      <c r="P107" s="5"/>
      <c r="V107" s="5" t="str">
        <f>IF($S$3=Tabela136[[#This Row],[Grade]],IF($R$3=Tabela136[[#This Row],[Período]],Tabela136[[#This Row],[Disciplina]],""),"")</f>
        <v/>
      </c>
      <c r="W107" s="56" t="e">
        <f>VLOOKUP(W106,Turma,3,0)</f>
        <v>#N/A</v>
      </c>
      <c r="X107" s="56" t="s">
        <v>229</v>
      </c>
      <c r="Y107" s="56" t="e">
        <f>CONCATENATE("EGM",W107,X107,$Z106)</f>
        <v>#N/A</v>
      </c>
      <c r="Z107" s="67" t="e">
        <f t="shared" ref="Z107:Z112" si="81">VLOOKUP(Y107,Disciplinas,4,0)</f>
        <v>#N/A</v>
      </c>
      <c r="AA107" s="56" t="e">
        <f t="shared" ref="AA107:AA112" si="82">VLOOKUP(Y107,Disciplinas,5,0)</f>
        <v>#N/A</v>
      </c>
      <c r="AB107" s="63"/>
      <c r="AC107" s="56"/>
      <c r="AD107" s="56" t="e">
        <f t="shared" ref="AD107:AD112" si="83">VLOOKUP(Y107,Disciplinas,7,0)</f>
        <v>#N/A</v>
      </c>
      <c r="AE107" s="56"/>
      <c r="AF107" s="56"/>
      <c r="AG107" s="56"/>
      <c r="AH107" s="56"/>
      <c r="AI107" s="56"/>
      <c r="AJ107" s="56"/>
      <c r="AK107" s="56">
        <f>SUM(AE107:AJ107)*20</f>
        <v>0</v>
      </c>
      <c r="AL107" s="56" t="e">
        <f>IF(AK107=AD107,"OK","ERRO")</f>
        <v>#N/A</v>
      </c>
      <c r="AM107" s="67"/>
    </row>
    <row r="108" spans="7:39" ht="30" customHeight="1" x14ac:dyDescent="0.25">
      <c r="G108" s="50" t="str">
        <f>CONCATENATE("EGM",Tabela136[[#This Row],[Período]],Tabela136[[#This Row],[Dif.]],Tabela136[[#This Row],[Grade]])</f>
        <v>EGM9E2017</v>
      </c>
      <c r="H108" s="50" t="s">
        <v>231</v>
      </c>
      <c r="I108" s="50">
        <v>2017</v>
      </c>
      <c r="J108" s="49" t="s">
        <v>198</v>
      </c>
      <c r="K108" s="50" t="s">
        <v>112</v>
      </c>
      <c r="L108" s="50">
        <v>9</v>
      </c>
      <c r="M108" s="50">
        <v>80</v>
      </c>
      <c r="N108" s="50"/>
      <c r="O108" s="5"/>
      <c r="P108" s="5"/>
      <c r="V108" s="5" t="str">
        <f>IF($S$3=Tabela136[[#This Row],[Grade]],IF($R$3=Tabela136[[#This Row],[Período]],Tabela136[[#This Row],[Disciplina]],""),"")</f>
        <v/>
      </c>
      <c r="W108" s="46" t="e">
        <f>W107</f>
        <v>#N/A</v>
      </c>
      <c r="X108" s="46" t="s">
        <v>232</v>
      </c>
      <c r="Y108" s="46" t="e">
        <f>CONCATENATE("EGM",W108,X108,$Z106)</f>
        <v>#N/A</v>
      </c>
      <c r="Z108" s="68" t="e">
        <f t="shared" si="81"/>
        <v>#N/A</v>
      </c>
      <c r="AA108" s="46" t="e">
        <f t="shared" si="82"/>
        <v>#N/A</v>
      </c>
      <c r="AB108" s="64"/>
      <c r="AC108" s="46"/>
      <c r="AD108" s="46" t="e">
        <f t="shared" si="83"/>
        <v>#N/A</v>
      </c>
      <c r="AE108" s="46"/>
      <c r="AF108" s="46"/>
      <c r="AG108" s="46"/>
      <c r="AH108" s="46"/>
      <c r="AI108" s="46"/>
      <c r="AJ108" s="46"/>
      <c r="AK108" s="46">
        <f t="shared" ref="AK108:AK112" si="84">SUM(AE108:AJ108)*20</f>
        <v>0</v>
      </c>
      <c r="AL108" s="46" t="e">
        <f t="shared" ref="AL108:AL112" si="85">IF(AK108=AD108,"OK","ERRO")</f>
        <v>#N/A</v>
      </c>
      <c r="AM108" s="68"/>
    </row>
    <row r="109" spans="7:39" ht="30" customHeight="1" x14ac:dyDescent="0.25">
      <c r="G109" s="50" t="str">
        <f>CONCATENATE("EGM",Tabela136[[#This Row],[Período]],Tabela136[[#This Row],[Dif.]],Tabela136[[#This Row],[Grade]])</f>
        <v>EGM10A2017</v>
      </c>
      <c r="H109" s="50" t="s">
        <v>229</v>
      </c>
      <c r="I109" s="50">
        <v>2017</v>
      </c>
      <c r="J109" s="49" t="s">
        <v>199</v>
      </c>
      <c r="K109" s="50" t="s">
        <v>112</v>
      </c>
      <c r="L109" s="50">
        <v>10</v>
      </c>
      <c r="M109" s="50">
        <v>80</v>
      </c>
      <c r="N109" s="50"/>
      <c r="O109" s="5"/>
      <c r="P109" s="5"/>
      <c r="V109" s="5" t="str">
        <f>IF($S$3=Tabela136[[#This Row],[Grade]],IF($R$3=Tabela136[[#This Row],[Período]],Tabela136[[#This Row],[Disciplina]],""),"")</f>
        <v/>
      </c>
      <c r="W109" s="57" t="e">
        <f t="shared" ref="W109:W112" si="86">W108</f>
        <v>#N/A</v>
      </c>
      <c r="X109" s="57" t="s">
        <v>230</v>
      </c>
      <c r="Y109" s="57" t="e">
        <f>CONCATENATE("EGM",W109,X109,$Z106)</f>
        <v>#N/A</v>
      </c>
      <c r="Z109" s="69" t="e">
        <f t="shared" si="81"/>
        <v>#N/A</v>
      </c>
      <c r="AA109" s="57" t="e">
        <f t="shared" si="82"/>
        <v>#N/A</v>
      </c>
      <c r="AB109" s="65"/>
      <c r="AC109" s="57"/>
      <c r="AD109" s="57" t="e">
        <f t="shared" si="83"/>
        <v>#N/A</v>
      </c>
      <c r="AE109" s="57"/>
      <c r="AF109" s="57"/>
      <c r="AG109" s="57"/>
      <c r="AH109" s="57"/>
      <c r="AI109" s="57"/>
      <c r="AJ109" s="57"/>
      <c r="AK109" s="57">
        <f t="shared" si="84"/>
        <v>0</v>
      </c>
      <c r="AL109" s="57" t="e">
        <f t="shared" si="85"/>
        <v>#N/A</v>
      </c>
      <c r="AM109" s="69"/>
    </row>
    <row r="110" spans="7:39" ht="30" customHeight="1" x14ac:dyDescent="0.25">
      <c r="G110" s="50" t="str">
        <f>CONCATENATE("EGM",Tabela136[[#This Row],[Período]],Tabela136[[#This Row],[Dif.]],Tabela136[[#This Row],[Grade]])</f>
        <v>EGM10B2017</v>
      </c>
      <c r="H110" s="50" t="s">
        <v>232</v>
      </c>
      <c r="I110" s="50">
        <v>2017</v>
      </c>
      <c r="J110" s="49" t="s">
        <v>200</v>
      </c>
      <c r="K110" s="50" t="s">
        <v>112</v>
      </c>
      <c r="L110" s="50">
        <v>10</v>
      </c>
      <c r="M110" s="50">
        <v>80</v>
      </c>
      <c r="N110" s="50"/>
      <c r="O110" s="5"/>
      <c r="P110" s="5"/>
      <c r="V110" s="5" t="str">
        <f>IF($S$3=Tabela136[[#This Row],[Grade]],IF($R$3=Tabela136[[#This Row],[Período]],Tabela136[[#This Row],[Disciplina]],""),"")</f>
        <v/>
      </c>
      <c r="W110" s="46" t="e">
        <f t="shared" si="86"/>
        <v>#N/A</v>
      </c>
      <c r="X110" s="46" t="s">
        <v>233</v>
      </c>
      <c r="Y110" s="46" t="e">
        <f>CONCATENATE("EGM",W110,X110,$Z106)</f>
        <v>#N/A</v>
      </c>
      <c r="Z110" s="68" t="e">
        <f t="shared" si="81"/>
        <v>#N/A</v>
      </c>
      <c r="AA110" s="46" t="e">
        <f t="shared" si="82"/>
        <v>#N/A</v>
      </c>
      <c r="AB110" s="64"/>
      <c r="AC110" s="46"/>
      <c r="AD110" s="46" t="e">
        <f t="shared" si="83"/>
        <v>#N/A</v>
      </c>
      <c r="AE110" s="46"/>
      <c r="AF110" s="46"/>
      <c r="AG110" s="46"/>
      <c r="AH110" s="46"/>
      <c r="AI110" s="46"/>
      <c r="AJ110" s="46"/>
      <c r="AK110" s="46">
        <f t="shared" si="84"/>
        <v>0</v>
      </c>
      <c r="AL110" s="46" t="e">
        <f t="shared" si="85"/>
        <v>#N/A</v>
      </c>
      <c r="AM110" s="68"/>
    </row>
    <row r="111" spans="7:39" ht="30" customHeight="1" x14ac:dyDescent="0.25">
      <c r="G111" s="50" t="str">
        <f>CONCATENATE("EGM",Tabela136[[#This Row],[Período]],Tabela136[[#This Row],[Dif.]],Tabela136[[#This Row],[Grade]])</f>
        <v>EGM10C2017</v>
      </c>
      <c r="H111" s="50" t="s">
        <v>230</v>
      </c>
      <c r="I111" s="50">
        <v>2017</v>
      </c>
      <c r="J111" s="49" t="s">
        <v>334</v>
      </c>
      <c r="K111" s="50" t="s">
        <v>112</v>
      </c>
      <c r="L111" s="50">
        <v>10</v>
      </c>
      <c r="M111" s="50">
        <v>80</v>
      </c>
      <c r="N111" s="50"/>
      <c r="O111" s="5"/>
      <c r="P111" s="5"/>
      <c r="V111" s="5" t="str">
        <f>IF($S$3=Tabela136[[#This Row],[Grade]],IF($R$3=Tabela136[[#This Row],[Período]],Tabela136[[#This Row],[Disciplina]],""),"")</f>
        <v/>
      </c>
      <c r="W111" s="57" t="e">
        <f t="shared" si="86"/>
        <v>#N/A</v>
      </c>
      <c r="X111" s="57" t="s">
        <v>231</v>
      </c>
      <c r="Y111" s="57" t="e">
        <f>CONCATENATE("EGM",W111,X111,$Z106)</f>
        <v>#N/A</v>
      </c>
      <c r="Z111" s="69" t="e">
        <f t="shared" si="81"/>
        <v>#N/A</v>
      </c>
      <c r="AA111" s="57" t="e">
        <f t="shared" si="82"/>
        <v>#N/A</v>
      </c>
      <c r="AB111" s="65"/>
      <c r="AC111" s="57"/>
      <c r="AD111" s="57" t="e">
        <f t="shared" si="83"/>
        <v>#N/A</v>
      </c>
      <c r="AE111" s="57"/>
      <c r="AF111" s="57"/>
      <c r="AG111" s="57"/>
      <c r="AH111" s="57"/>
      <c r="AI111" s="57"/>
      <c r="AJ111" s="57"/>
      <c r="AK111" s="57">
        <f t="shared" si="84"/>
        <v>0</v>
      </c>
      <c r="AL111" s="57" t="e">
        <f t="shared" si="85"/>
        <v>#N/A</v>
      </c>
      <c r="AM111" s="69"/>
    </row>
    <row r="112" spans="7:39" ht="30" customHeight="1" thickBot="1" x14ac:dyDescent="0.3">
      <c r="G112" s="50" t="str">
        <f>CONCATENATE("EGM",Tabela136[[#This Row],[Período]],Tabela136[[#This Row],[Dif.]],Tabela136[[#This Row],[Grade]])</f>
        <v>EGM10D2017</v>
      </c>
      <c r="H112" s="50" t="s">
        <v>233</v>
      </c>
      <c r="I112" s="50">
        <v>2017</v>
      </c>
      <c r="J112" s="49" t="s">
        <v>335</v>
      </c>
      <c r="K112" s="50" t="s">
        <v>117</v>
      </c>
      <c r="L112" s="50">
        <v>10</v>
      </c>
      <c r="M112" s="50">
        <v>40</v>
      </c>
      <c r="N112" s="50"/>
      <c r="O112" s="5"/>
      <c r="P112" s="5"/>
      <c r="V112" s="5" t="str">
        <f>IF($S$3=Tabela136[[#This Row],[Grade]],IF($R$3=Tabela136[[#This Row],[Período]],Tabela136[[#This Row],[Disciplina]],""),"")</f>
        <v/>
      </c>
      <c r="W112" s="55" t="e">
        <f t="shared" si="86"/>
        <v>#N/A</v>
      </c>
      <c r="X112" s="55" t="s">
        <v>234</v>
      </c>
      <c r="Y112" s="55" t="e">
        <f>CONCATENATE("EGM",W112,X112,$Z106)</f>
        <v>#N/A</v>
      </c>
      <c r="Z112" s="70" t="e">
        <f t="shared" si="81"/>
        <v>#N/A</v>
      </c>
      <c r="AA112" s="55" t="e">
        <f t="shared" si="82"/>
        <v>#N/A</v>
      </c>
      <c r="AB112" s="66"/>
      <c r="AC112" s="55"/>
      <c r="AD112" s="55" t="e">
        <f t="shared" si="83"/>
        <v>#N/A</v>
      </c>
      <c r="AE112" s="55"/>
      <c r="AF112" s="55"/>
      <c r="AG112" s="55"/>
      <c r="AH112" s="55"/>
      <c r="AI112" s="55"/>
      <c r="AJ112" s="55"/>
      <c r="AK112" s="55">
        <f t="shared" si="84"/>
        <v>0</v>
      </c>
      <c r="AL112" s="55" t="e">
        <f t="shared" si="85"/>
        <v>#N/A</v>
      </c>
      <c r="AM112" s="70"/>
    </row>
    <row r="113" spans="7:39" ht="30" customHeight="1" thickBot="1" x14ac:dyDescent="0.3">
      <c r="G113" s="50" t="str">
        <f>CONCATENATE("EGM",Tabela136[[#This Row],[Período]],Tabela136[[#This Row],[Dif.]],Tabela136[[#This Row],[Grade]])</f>
        <v>EGM10E2017</v>
      </c>
      <c r="H113" s="50" t="s">
        <v>231</v>
      </c>
      <c r="I113" s="50">
        <v>2017</v>
      </c>
      <c r="J113" s="49" t="s">
        <v>202</v>
      </c>
      <c r="K113" s="50" t="s">
        <v>112</v>
      </c>
      <c r="L113" s="50">
        <v>10</v>
      </c>
      <c r="M113" s="50">
        <v>80</v>
      </c>
      <c r="N113" s="50"/>
      <c r="O113" s="5"/>
      <c r="P113" s="5"/>
      <c r="V113" s="5" t="str">
        <f>IF($S$3=Tabela136[[#This Row],[Grade]],IF($R$3=Tabela136[[#This Row],[Período]],Tabela136[[#This Row],[Disciplina]],""),"")</f>
        <v/>
      </c>
      <c r="AK113" s="15">
        <f>SUM(AK107:AK112)</f>
        <v>0</v>
      </c>
    </row>
    <row r="114" spans="7:39" ht="30" customHeight="1" thickBot="1" x14ac:dyDescent="0.3">
      <c r="G114" s="50" t="str">
        <f>CONCATENATE("EGM",Tabela136[[#This Row],[Período]],Tabela136[[#This Row],[Dif.]],Tabela136[[#This Row],[Grade]])</f>
        <v>EGM10F2017</v>
      </c>
      <c r="H114" s="50" t="s">
        <v>234</v>
      </c>
      <c r="I114" s="50">
        <v>2017</v>
      </c>
      <c r="J114" s="49" t="s">
        <v>203</v>
      </c>
      <c r="K114" s="50" t="s">
        <v>112</v>
      </c>
      <c r="L114" s="50">
        <v>10</v>
      </c>
      <c r="M114" s="50">
        <v>80</v>
      </c>
      <c r="N114" s="50"/>
      <c r="O114" s="5"/>
      <c r="P114" s="5"/>
      <c r="V114" s="5" t="str">
        <f>IF($S$3=Tabela136[[#This Row],[Grade]],IF($R$3=Tabela136[[#This Row],[Período]],Tabela136[[#This Row],[Disciplina]],""),"")</f>
        <v/>
      </c>
      <c r="W114" s="61"/>
      <c r="X114" s="61"/>
      <c r="Y114" s="52" t="e">
        <f>VLOOKUP(W114,Turma,2,0)</f>
        <v>#N/A</v>
      </c>
      <c r="Z114" s="60" t="e">
        <f>VLOOKUP(W114,Turma,4,0)</f>
        <v>#N/A</v>
      </c>
      <c r="AA114" s="52" t="s">
        <v>2</v>
      </c>
      <c r="AB114" s="52" t="s">
        <v>0</v>
      </c>
      <c r="AC114" s="52"/>
      <c r="AD114" s="52" t="s">
        <v>119</v>
      </c>
      <c r="AE114" s="52" t="s">
        <v>224</v>
      </c>
      <c r="AF114" s="52" t="s">
        <v>225</v>
      </c>
      <c r="AG114" s="52" t="s">
        <v>226</v>
      </c>
      <c r="AH114" s="52" t="s">
        <v>227</v>
      </c>
      <c r="AI114" s="52" t="s">
        <v>228</v>
      </c>
      <c r="AJ114" s="52" t="s">
        <v>242</v>
      </c>
      <c r="AK114" s="62" t="s">
        <v>241</v>
      </c>
      <c r="AL114" s="52"/>
      <c r="AM114" s="62" t="s">
        <v>243</v>
      </c>
    </row>
    <row r="115" spans="7:39" ht="30" customHeight="1" x14ac:dyDescent="0.25">
      <c r="G115" s="50" t="str">
        <f>CONCATENATE("EGM",Tabela136[[#This Row],[Período]],Tabela136[[#This Row],[Dif.]],Tabela136[[#This Row],[Grade]])</f>
        <v>EGM1A2015</v>
      </c>
      <c r="H115" s="50" t="s">
        <v>229</v>
      </c>
      <c r="I115" s="50">
        <v>2015</v>
      </c>
      <c r="J115" s="49" t="s">
        <v>175</v>
      </c>
      <c r="K115" s="50" t="s">
        <v>112</v>
      </c>
      <c r="L115" s="50">
        <v>1</v>
      </c>
      <c r="M115" s="50">
        <v>80</v>
      </c>
      <c r="N115" s="50"/>
      <c r="O115" s="5"/>
      <c r="P115" s="5"/>
      <c r="V115" s="5" t="str">
        <f>IF($S$3=Tabela136[[#This Row],[Grade]],IF($R$3=Tabela136[[#This Row],[Período]],Tabela136[[#This Row],[Disciplina]],""),"")</f>
        <v/>
      </c>
      <c r="W115" s="56" t="e">
        <f>VLOOKUP(W114,Turma,3,0)</f>
        <v>#N/A</v>
      </c>
      <c r="X115" s="56" t="s">
        <v>229</v>
      </c>
      <c r="Y115" s="56" t="e">
        <f>CONCATENATE("EGM",W115,X115,$Z114)</f>
        <v>#N/A</v>
      </c>
      <c r="Z115" s="67" t="e">
        <f t="shared" ref="Z115:Z120" si="87">VLOOKUP(Y115,Disciplinas,4,0)</f>
        <v>#N/A</v>
      </c>
      <c r="AA115" s="56" t="e">
        <f t="shared" ref="AA115:AA120" si="88">VLOOKUP(Y115,Disciplinas,5,0)</f>
        <v>#N/A</v>
      </c>
      <c r="AB115" s="63"/>
      <c r="AC115" s="56"/>
      <c r="AD115" s="56" t="e">
        <f t="shared" ref="AD115:AD120" si="89">VLOOKUP(Y115,Disciplinas,7,0)</f>
        <v>#N/A</v>
      </c>
      <c r="AE115" s="56"/>
      <c r="AF115" s="56"/>
      <c r="AG115" s="56"/>
      <c r="AH115" s="56"/>
      <c r="AI115" s="56"/>
      <c r="AJ115" s="56"/>
      <c r="AK115" s="56">
        <f>SUM(AE115:AJ115)*20</f>
        <v>0</v>
      </c>
      <c r="AL115" s="56" t="e">
        <f>IF(AK115=AD115,"OK","ERRO")</f>
        <v>#N/A</v>
      </c>
      <c r="AM115" s="67"/>
    </row>
    <row r="116" spans="7:39" ht="30" customHeight="1" x14ac:dyDescent="0.25">
      <c r="G116" s="50" t="str">
        <f>CONCATENATE("EGM",Tabela136[[#This Row],[Período]],Tabela136[[#This Row],[Dif.]],Tabela136[[#This Row],[Grade]])</f>
        <v>EGM1B2015</v>
      </c>
      <c r="H116" s="50" t="s">
        <v>232</v>
      </c>
      <c r="I116" s="50">
        <v>2015</v>
      </c>
      <c r="J116" s="49" t="s">
        <v>179</v>
      </c>
      <c r="K116" s="50" t="s">
        <v>112</v>
      </c>
      <c r="L116" s="50">
        <v>1</v>
      </c>
      <c r="M116" s="50">
        <v>80</v>
      </c>
      <c r="N116" s="50"/>
      <c r="O116" s="5"/>
      <c r="P116" s="5"/>
      <c r="V116" s="5" t="str">
        <f>IF($S$3=Tabela136[[#This Row],[Grade]],IF($R$3=Tabela136[[#This Row],[Período]],Tabela136[[#This Row],[Disciplina]],""),"")</f>
        <v/>
      </c>
      <c r="W116" s="46" t="e">
        <f>W115</f>
        <v>#N/A</v>
      </c>
      <c r="X116" s="46" t="s">
        <v>232</v>
      </c>
      <c r="Y116" s="46" t="e">
        <f>CONCATENATE("EGM",W116,X116,$Z114)</f>
        <v>#N/A</v>
      </c>
      <c r="Z116" s="68" t="e">
        <f t="shared" si="87"/>
        <v>#N/A</v>
      </c>
      <c r="AA116" s="46" t="e">
        <f t="shared" si="88"/>
        <v>#N/A</v>
      </c>
      <c r="AB116" s="64"/>
      <c r="AC116" s="46"/>
      <c r="AD116" s="46" t="e">
        <f t="shared" si="89"/>
        <v>#N/A</v>
      </c>
      <c r="AE116" s="46"/>
      <c r="AF116" s="46"/>
      <c r="AG116" s="46"/>
      <c r="AH116" s="46"/>
      <c r="AI116" s="46"/>
      <c r="AJ116" s="46"/>
      <c r="AK116" s="46">
        <f t="shared" ref="AK116:AK120" si="90">SUM(AE116:AJ116)*20</f>
        <v>0</v>
      </c>
      <c r="AL116" s="46" t="e">
        <f t="shared" ref="AL116:AL120" si="91">IF(AK116=AD116,"OK","ERRO")</f>
        <v>#N/A</v>
      </c>
      <c r="AM116" s="68"/>
    </row>
    <row r="117" spans="7:39" ht="30" customHeight="1" x14ac:dyDescent="0.25">
      <c r="G117" s="50" t="str">
        <f>CONCATENATE("EGM",Tabela136[[#This Row],[Período]],Tabela136[[#This Row],[Dif.]],Tabela136[[#This Row],[Grade]])</f>
        <v>EGM1C2015</v>
      </c>
      <c r="H117" s="50" t="s">
        <v>230</v>
      </c>
      <c r="I117" s="50">
        <v>2015</v>
      </c>
      <c r="J117" s="49" t="s">
        <v>135</v>
      </c>
      <c r="K117" s="50" t="s">
        <v>112</v>
      </c>
      <c r="L117" s="50">
        <v>1</v>
      </c>
      <c r="M117" s="50">
        <v>80</v>
      </c>
      <c r="N117" s="50"/>
      <c r="O117" s="5"/>
      <c r="P117" s="5"/>
      <c r="V117" s="5" t="str">
        <f>IF($S$3=Tabela136[[#This Row],[Grade]],IF($R$3=Tabela136[[#This Row],[Período]],Tabela136[[#This Row],[Disciplina]],""),"")</f>
        <v/>
      </c>
      <c r="W117" s="57" t="e">
        <f t="shared" ref="W117:W120" si="92">W116</f>
        <v>#N/A</v>
      </c>
      <c r="X117" s="57" t="s">
        <v>230</v>
      </c>
      <c r="Y117" s="57" t="e">
        <f>CONCATENATE("EGM",W117,X117,$Z114)</f>
        <v>#N/A</v>
      </c>
      <c r="Z117" s="69" t="e">
        <f t="shared" si="87"/>
        <v>#N/A</v>
      </c>
      <c r="AA117" s="57" t="e">
        <f t="shared" si="88"/>
        <v>#N/A</v>
      </c>
      <c r="AB117" s="65"/>
      <c r="AC117" s="57"/>
      <c r="AD117" s="57" t="e">
        <f t="shared" si="89"/>
        <v>#N/A</v>
      </c>
      <c r="AE117" s="57"/>
      <c r="AF117" s="57"/>
      <c r="AG117" s="57"/>
      <c r="AH117" s="57"/>
      <c r="AI117" s="57"/>
      <c r="AJ117" s="57"/>
      <c r="AK117" s="57">
        <f t="shared" si="90"/>
        <v>0</v>
      </c>
      <c r="AL117" s="57" t="e">
        <f t="shared" si="91"/>
        <v>#N/A</v>
      </c>
      <c r="AM117" s="69"/>
    </row>
    <row r="118" spans="7:39" ht="30" customHeight="1" x14ac:dyDescent="0.25">
      <c r="G118" s="50" t="str">
        <f>CONCATENATE("EGM",Tabela136[[#This Row],[Período]],Tabela136[[#This Row],[Dif.]],Tabela136[[#This Row],[Grade]])</f>
        <v>EGM1D2015</v>
      </c>
      <c r="H118" s="50" t="s">
        <v>233</v>
      </c>
      <c r="I118" s="50">
        <v>2015</v>
      </c>
      <c r="J118" s="49" t="s">
        <v>122</v>
      </c>
      <c r="K118" s="50" t="s">
        <v>112</v>
      </c>
      <c r="L118" s="50">
        <v>1</v>
      </c>
      <c r="M118" s="50">
        <v>80</v>
      </c>
      <c r="N118" s="50"/>
      <c r="O118" s="5"/>
      <c r="P118" s="5"/>
      <c r="V118" s="5" t="str">
        <f>IF($S$3=Tabela136[[#This Row],[Grade]],IF($R$3=Tabela136[[#This Row],[Período]],Tabela136[[#This Row],[Disciplina]],""),"")</f>
        <v/>
      </c>
      <c r="W118" s="46" t="e">
        <f t="shared" si="92"/>
        <v>#N/A</v>
      </c>
      <c r="X118" s="46" t="s">
        <v>233</v>
      </c>
      <c r="Y118" s="46" t="e">
        <f>CONCATENATE("EGM",W118,X118,$Z114)</f>
        <v>#N/A</v>
      </c>
      <c r="Z118" s="68" t="e">
        <f t="shared" si="87"/>
        <v>#N/A</v>
      </c>
      <c r="AA118" s="46" t="e">
        <f t="shared" si="88"/>
        <v>#N/A</v>
      </c>
      <c r="AB118" s="64"/>
      <c r="AC118" s="46"/>
      <c r="AD118" s="46" t="e">
        <f t="shared" si="89"/>
        <v>#N/A</v>
      </c>
      <c r="AE118" s="46"/>
      <c r="AF118" s="46"/>
      <c r="AG118" s="46"/>
      <c r="AH118" s="46"/>
      <c r="AI118" s="46"/>
      <c r="AJ118" s="46"/>
      <c r="AK118" s="46">
        <f t="shared" si="90"/>
        <v>0</v>
      </c>
      <c r="AL118" s="46" t="e">
        <f t="shared" si="91"/>
        <v>#N/A</v>
      </c>
      <c r="AM118" s="68"/>
    </row>
    <row r="119" spans="7:39" ht="30" customHeight="1" x14ac:dyDescent="0.25">
      <c r="G119" s="50" t="str">
        <f>CONCATENATE("EGM",Tabela136[[#This Row],[Período]],Tabela136[[#This Row],[Dif.]],Tabela136[[#This Row],[Grade]])</f>
        <v>EGM1E2015</v>
      </c>
      <c r="H119" s="50" t="s">
        <v>231</v>
      </c>
      <c r="I119" s="50">
        <v>2015</v>
      </c>
      <c r="J119" s="49" t="s">
        <v>177</v>
      </c>
      <c r="K119" s="50" t="s">
        <v>112</v>
      </c>
      <c r="L119" s="50">
        <v>1</v>
      </c>
      <c r="M119" s="50">
        <v>40</v>
      </c>
      <c r="N119" s="50"/>
      <c r="O119" s="5"/>
      <c r="P119" s="5"/>
      <c r="V119" s="5" t="str">
        <f>IF($S$3=Tabela136[[#This Row],[Grade]],IF($R$3=Tabela136[[#This Row],[Período]],Tabela136[[#This Row],[Disciplina]],""),"")</f>
        <v/>
      </c>
      <c r="W119" s="57" t="e">
        <f t="shared" si="92"/>
        <v>#N/A</v>
      </c>
      <c r="X119" s="57" t="s">
        <v>231</v>
      </c>
      <c r="Y119" s="57" t="e">
        <f>CONCATENATE("EGM",W119,X119,$Z114)</f>
        <v>#N/A</v>
      </c>
      <c r="Z119" s="69" t="e">
        <f t="shared" si="87"/>
        <v>#N/A</v>
      </c>
      <c r="AA119" s="57" t="e">
        <f t="shared" si="88"/>
        <v>#N/A</v>
      </c>
      <c r="AB119" s="65"/>
      <c r="AC119" s="57"/>
      <c r="AD119" s="57" t="e">
        <f t="shared" si="89"/>
        <v>#N/A</v>
      </c>
      <c r="AE119" s="57"/>
      <c r="AF119" s="57"/>
      <c r="AG119" s="57"/>
      <c r="AH119" s="57"/>
      <c r="AI119" s="57"/>
      <c r="AJ119" s="57"/>
      <c r="AK119" s="57">
        <f t="shared" si="90"/>
        <v>0</v>
      </c>
      <c r="AL119" s="57" t="e">
        <f t="shared" si="91"/>
        <v>#N/A</v>
      </c>
      <c r="AM119" s="69"/>
    </row>
    <row r="120" spans="7:39" ht="30" customHeight="1" thickBot="1" x14ac:dyDescent="0.3">
      <c r="G120" s="50" t="str">
        <f>CONCATENATE("EGM",Tabela136[[#This Row],[Período]],Tabela136[[#This Row],[Dif.]],Tabela136[[#This Row],[Grade]])</f>
        <v>EGM2A2015</v>
      </c>
      <c r="H120" s="50" t="s">
        <v>229</v>
      </c>
      <c r="I120" s="50">
        <v>2015</v>
      </c>
      <c r="J120" s="49" t="s">
        <v>178</v>
      </c>
      <c r="K120" s="50" t="s">
        <v>112</v>
      </c>
      <c r="L120" s="50">
        <v>2</v>
      </c>
      <c r="M120" s="50">
        <v>80</v>
      </c>
      <c r="N120" s="50"/>
      <c r="O120" s="5"/>
      <c r="P120" s="5"/>
      <c r="V120" s="5" t="str">
        <f>IF($S$3=Tabela136[[#This Row],[Grade]],IF($R$3=Tabela136[[#This Row],[Período]],Tabela136[[#This Row],[Disciplina]],""),"")</f>
        <v/>
      </c>
      <c r="W120" s="55" t="e">
        <f t="shared" si="92"/>
        <v>#N/A</v>
      </c>
      <c r="X120" s="55" t="s">
        <v>234</v>
      </c>
      <c r="Y120" s="55" t="e">
        <f>CONCATENATE("EGM",W120,X120,$Z114)</f>
        <v>#N/A</v>
      </c>
      <c r="Z120" s="70" t="e">
        <f t="shared" si="87"/>
        <v>#N/A</v>
      </c>
      <c r="AA120" s="55" t="e">
        <f t="shared" si="88"/>
        <v>#N/A</v>
      </c>
      <c r="AB120" s="66"/>
      <c r="AC120" s="55"/>
      <c r="AD120" s="55" t="e">
        <f t="shared" si="89"/>
        <v>#N/A</v>
      </c>
      <c r="AE120" s="55"/>
      <c r="AF120" s="55"/>
      <c r="AG120" s="55"/>
      <c r="AH120" s="55"/>
      <c r="AI120" s="55"/>
      <c r="AJ120" s="55"/>
      <c r="AK120" s="55">
        <f t="shared" si="90"/>
        <v>0</v>
      </c>
      <c r="AL120" s="55" t="e">
        <f t="shared" si="91"/>
        <v>#N/A</v>
      </c>
      <c r="AM120" s="70"/>
    </row>
    <row r="121" spans="7:39" ht="30" customHeight="1" thickBot="1" x14ac:dyDescent="0.3">
      <c r="G121" s="50" t="str">
        <f>CONCATENATE("EGM",Tabela136[[#This Row],[Período]],Tabela136[[#This Row],[Dif.]],Tabela136[[#This Row],[Grade]])</f>
        <v>EGM2B2015</v>
      </c>
      <c r="H121" s="50" t="s">
        <v>232</v>
      </c>
      <c r="I121" s="50">
        <v>2015</v>
      </c>
      <c r="J121" s="49" t="s">
        <v>182</v>
      </c>
      <c r="K121" s="50" t="s">
        <v>112</v>
      </c>
      <c r="L121" s="50">
        <v>2</v>
      </c>
      <c r="M121" s="50">
        <v>80</v>
      </c>
      <c r="N121" s="50"/>
      <c r="O121" s="5"/>
      <c r="P121" s="5"/>
      <c r="V121" s="5" t="str">
        <f>IF($S$3=Tabela136[[#This Row],[Grade]],IF($R$3=Tabela136[[#This Row],[Período]],Tabela136[[#This Row],[Disciplina]],""),"")</f>
        <v/>
      </c>
      <c r="AK121" s="15">
        <f>SUM(AK115:AK120)</f>
        <v>0</v>
      </c>
    </row>
    <row r="122" spans="7:39" ht="30" customHeight="1" thickBot="1" x14ac:dyDescent="0.3">
      <c r="G122" s="50" t="str">
        <f>CONCATENATE("EGM",Tabela136[[#This Row],[Período]],Tabela136[[#This Row],[Dif.]],Tabela136[[#This Row],[Grade]])</f>
        <v>EGM2C2015</v>
      </c>
      <c r="H122" s="50" t="s">
        <v>230</v>
      </c>
      <c r="I122" s="50">
        <v>2015</v>
      </c>
      <c r="J122" s="49" t="s">
        <v>114</v>
      </c>
      <c r="K122" s="50" t="s">
        <v>112</v>
      </c>
      <c r="L122" s="50">
        <v>2</v>
      </c>
      <c r="M122" s="50">
        <v>80</v>
      </c>
      <c r="N122" s="50"/>
      <c r="O122" s="5"/>
      <c r="P122" s="5"/>
      <c r="V122" s="5" t="str">
        <f>IF($S$3=Tabela136[[#This Row],[Grade]],IF($R$3=Tabela136[[#This Row],[Período]],Tabela136[[#This Row],[Disciplina]],""),"")</f>
        <v/>
      </c>
      <c r="W122" s="61"/>
      <c r="X122" s="61"/>
      <c r="Y122" s="52" t="e">
        <f>VLOOKUP(W122,Turma,2,0)</f>
        <v>#N/A</v>
      </c>
      <c r="Z122" s="60" t="e">
        <f>VLOOKUP(W122,Turma,4,0)</f>
        <v>#N/A</v>
      </c>
      <c r="AA122" s="52" t="s">
        <v>2</v>
      </c>
      <c r="AB122" s="52" t="s">
        <v>0</v>
      </c>
      <c r="AC122" s="52"/>
      <c r="AD122" s="52" t="s">
        <v>119</v>
      </c>
      <c r="AE122" s="52" t="s">
        <v>224</v>
      </c>
      <c r="AF122" s="52" t="s">
        <v>225</v>
      </c>
      <c r="AG122" s="52" t="s">
        <v>226</v>
      </c>
      <c r="AH122" s="52" t="s">
        <v>227</v>
      </c>
      <c r="AI122" s="52" t="s">
        <v>228</v>
      </c>
      <c r="AJ122" s="52" t="s">
        <v>242</v>
      </c>
      <c r="AK122" s="62" t="s">
        <v>241</v>
      </c>
      <c r="AL122" s="52"/>
      <c r="AM122" s="62" t="s">
        <v>243</v>
      </c>
    </row>
    <row r="123" spans="7:39" ht="30" customHeight="1" x14ac:dyDescent="0.25">
      <c r="G123" s="50" t="str">
        <f>CONCATENATE("EGM",Tabela136[[#This Row],[Período]],Tabela136[[#This Row],[Dif.]],Tabela136[[#This Row],[Grade]])</f>
        <v>EGM2D2015</v>
      </c>
      <c r="H123" s="50" t="s">
        <v>233</v>
      </c>
      <c r="I123" s="50">
        <v>2015</v>
      </c>
      <c r="J123" s="49" t="s">
        <v>183</v>
      </c>
      <c r="K123" s="50" t="s">
        <v>112</v>
      </c>
      <c r="L123" s="50">
        <v>2</v>
      </c>
      <c r="M123" s="50">
        <v>40</v>
      </c>
      <c r="N123" s="50"/>
      <c r="O123" s="5"/>
      <c r="P123" s="5"/>
      <c r="V123" s="5" t="str">
        <f>IF($S$3=Tabela136[[#This Row],[Grade]],IF($R$3=Tabela136[[#This Row],[Período]],Tabela136[[#This Row],[Disciplina]],""),"")</f>
        <v/>
      </c>
      <c r="W123" s="56" t="e">
        <f>VLOOKUP(W122,Turma,3,0)</f>
        <v>#N/A</v>
      </c>
      <c r="X123" s="56" t="s">
        <v>229</v>
      </c>
      <c r="Y123" s="56" t="e">
        <f>CONCATENATE("EGM",W123,X123,$Z122)</f>
        <v>#N/A</v>
      </c>
      <c r="Z123" s="67" t="e">
        <f t="shared" ref="Z123:Z128" si="93">VLOOKUP(Y123,Disciplinas,4,0)</f>
        <v>#N/A</v>
      </c>
      <c r="AA123" s="56" t="e">
        <f t="shared" ref="AA123:AA128" si="94">VLOOKUP(Y123,Disciplinas,5,0)</f>
        <v>#N/A</v>
      </c>
      <c r="AB123" s="63"/>
      <c r="AC123" s="56"/>
      <c r="AD123" s="56" t="e">
        <f t="shared" ref="AD123:AD128" si="95">VLOOKUP(Y123,Disciplinas,7,0)</f>
        <v>#N/A</v>
      </c>
      <c r="AE123" s="56"/>
      <c r="AF123" s="56"/>
      <c r="AG123" s="56"/>
      <c r="AH123" s="56"/>
      <c r="AI123" s="56"/>
      <c r="AJ123" s="56"/>
      <c r="AK123" s="56">
        <f>SUM(AE123:AJ123)*20</f>
        <v>0</v>
      </c>
      <c r="AL123" s="56" t="e">
        <f>IF(AK123=AD123,"OK","ERRO")</f>
        <v>#N/A</v>
      </c>
      <c r="AM123" s="67"/>
    </row>
    <row r="124" spans="7:39" ht="30" customHeight="1" x14ac:dyDescent="0.25">
      <c r="G124" s="50" t="str">
        <f>CONCATENATE("EGM",Tabela136[[#This Row],[Período]],Tabela136[[#This Row],[Dif.]],Tabela136[[#This Row],[Grade]])</f>
        <v>EGM2E2015</v>
      </c>
      <c r="H124" s="50" t="s">
        <v>231</v>
      </c>
      <c r="I124" s="50">
        <v>2015</v>
      </c>
      <c r="J124" s="49" t="s">
        <v>130</v>
      </c>
      <c r="K124" s="50" t="s">
        <v>112</v>
      </c>
      <c r="L124" s="50">
        <v>2</v>
      </c>
      <c r="M124" s="50">
        <v>80</v>
      </c>
      <c r="N124" s="50"/>
      <c r="O124" s="5"/>
      <c r="P124" s="5"/>
      <c r="V124" s="5" t="str">
        <f>IF($S$3=Tabela136[[#This Row],[Grade]],IF($R$3=Tabela136[[#This Row],[Período]],Tabela136[[#This Row],[Disciplina]],""),"")</f>
        <v/>
      </c>
      <c r="W124" s="46" t="e">
        <f>W123</f>
        <v>#N/A</v>
      </c>
      <c r="X124" s="46" t="s">
        <v>232</v>
      </c>
      <c r="Y124" s="46" t="e">
        <f>CONCATENATE("EGM",W124,X124,$Z122)</f>
        <v>#N/A</v>
      </c>
      <c r="Z124" s="68" t="e">
        <f t="shared" si="93"/>
        <v>#N/A</v>
      </c>
      <c r="AA124" s="46" t="e">
        <f t="shared" si="94"/>
        <v>#N/A</v>
      </c>
      <c r="AB124" s="64"/>
      <c r="AC124" s="46"/>
      <c r="AD124" s="46" t="e">
        <f t="shared" si="95"/>
        <v>#N/A</v>
      </c>
      <c r="AE124" s="46"/>
      <c r="AF124" s="46"/>
      <c r="AG124" s="46"/>
      <c r="AH124" s="46"/>
      <c r="AI124" s="46"/>
      <c r="AJ124" s="46"/>
      <c r="AK124" s="46">
        <f t="shared" ref="AK124:AK128" si="96">SUM(AE124:AJ124)*20</f>
        <v>0</v>
      </c>
      <c r="AL124" s="46" t="e">
        <f t="shared" ref="AL124:AL128" si="97">IF(AK124=AD124,"OK","ERRO")</f>
        <v>#N/A</v>
      </c>
      <c r="AM124" s="68"/>
    </row>
    <row r="125" spans="7:39" ht="30" customHeight="1" x14ac:dyDescent="0.25">
      <c r="G125" s="50" t="str">
        <f>CONCATENATE("EGM",Tabela136[[#This Row],[Período]],Tabela136[[#This Row],[Dif.]],Tabela136[[#This Row],[Grade]])</f>
        <v>EGM2F2015</v>
      </c>
      <c r="H125" s="50" t="s">
        <v>234</v>
      </c>
      <c r="I125" s="50">
        <v>2015</v>
      </c>
      <c r="J125" s="49" t="s">
        <v>125</v>
      </c>
      <c r="K125" s="50" t="s">
        <v>112</v>
      </c>
      <c r="L125" s="50">
        <v>2</v>
      </c>
      <c r="M125" s="50">
        <v>40</v>
      </c>
      <c r="N125" s="50"/>
      <c r="O125" s="5"/>
      <c r="P125" s="5"/>
      <c r="V125" s="5" t="str">
        <f>IF($S$3=Tabela136[[#This Row],[Grade]],IF($R$3=Tabela136[[#This Row],[Período]],Tabela136[[#This Row],[Disciplina]],""),"")</f>
        <v/>
      </c>
      <c r="W125" s="57" t="e">
        <f t="shared" ref="W125:W128" si="98">W124</f>
        <v>#N/A</v>
      </c>
      <c r="X125" s="57" t="s">
        <v>230</v>
      </c>
      <c r="Y125" s="57" t="e">
        <f>CONCATENATE("EGM",W125,X125,$Z122)</f>
        <v>#N/A</v>
      </c>
      <c r="Z125" s="69" t="e">
        <f t="shared" si="93"/>
        <v>#N/A</v>
      </c>
      <c r="AA125" s="57" t="e">
        <f t="shared" si="94"/>
        <v>#N/A</v>
      </c>
      <c r="AB125" s="65"/>
      <c r="AC125" s="57"/>
      <c r="AD125" s="57" t="e">
        <f t="shared" si="95"/>
        <v>#N/A</v>
      </c>
      <c r="AE125" s="57"/>
      <c r="AF125" s="57"/>
      <c r="AG125" s="57"/>
      <c r="AH125" s="57"/>
      <c r="AI125" s="57"/>
      <c r="AJ125" s="57"/>
      <c r="AK125" s="57">
        <f t="shared" si="96"/>
        <v>0</v>
      </c>
      <c r="AL125" s="57" t="e">
        <f t="shared" si="97"/>
        <v>#N/A</v>
      </c>
      <c r="AM125" s="69"/>
    </row>
    <row r="126" spans="7:39" ht="30" customHeight="1" x14ac:dyDescent="0.25">
      <c r="G126" s="50" t="str">
        <f>CONCATENATE("EGM",Tabela136[[#This Row],[Período]],Tabela136[[#This Row],[Dif.]],Tabela136[[#This Row],[Grade]])</f>
        <v>EGM3A2015</v>
      </c>
      <c r="H126" s="50" t="s">
        <v>229</v>
      </c>
      <c r="I126" s="50">
        <v>2015</v>
      </c>
      <c r="J126" s="49" t="s">
        <v>181</v>
      </c>
      <c r="K126" s="50" t="s">
        <v>112</v>
      </c>
      <c r="L126" s="50">
        <v>3</v>
      </c>
      <c r="M126" s="50">
        <v>80</v>
      </c>
      <c r="N126" s="50"/>
      <c r="O126" s="5"/>
      <c r="P126" s="5"/>
      <c r="V126" s="5" t="str">
        <f>IF($S$3=Tabela136[[#This Row],[Grade]],IF($R$3=Tabela136[[#This Row],[Período]],Tabela136[[#This Row],[Disciplina]],""),"")</f>
        <v/>
      </c>
      <c r="W126" s="46" t="e">
        <f t="shared" si="98"/>
        <v>#N/A</v>
      </c>
      <c r="X126" s="46" t="s">
        <v>233</v>
      </c>
      <c r="Y126" s="46" t="e">
        <f>CONCATENATE("EGM",W126,X126,$Z122)</f>
        <v>#N/A</v>
      </c>
      <c r="Z126" s="68" t="e">
        <f t="shared" si="93"/>
        <v>#N/A</v>
      </c>
      <c r="AA126" s="46" t="e">
        <f t="shared" si="94"/>
        <v>#N/A</v>
      </c>
      <c r="AB126" s="64"/>
      <c r="AC126" s="46"/>
      <c r="AD126" s="46" t="e">
        <f t="shared" si="95"/>
        <v>#N/A</v>
      </c>
      <c r="AE126" s="46"/>
      <c r="AF126" s="46"/>
      <c r="AG126" s="46"/>
      <c r="AH126" s="46"/>
      <c r="AI126" s="46"/>
      <c r="AJ126" s="46"/>
      <c r="AK126" s="46">
        <f t="shared" si="96"/>
        <v>0</v>
      </c>
      <c r="AL126" s="46" t="e">
        <f t="shared" si="97"/>
        <v>#N/A</v>
      </c>
      <c r="AM126" s="68"/>
    </row>
    <row r="127" spans="7:39" ht="30" customHeight="1" x14ac:dyDescent="0.25">
      <c r="G127" s="50" t="str">
        <f>CONCATENATE("EGM",Tabela136[[#This Row],[Período]],Tabela136[[#This Row],[Dif.]],Tabela136[[#This Row],[Grade]])</f>
        <v>EGM3B2015</v>
      </c>
      <c r="H127" s="50" t="s">
        <v>232</v>
      </c>
      <c r="I127" s="50">
        <v>2015</v>
      </c>
      <c r="J127" s="49" t="s">
        <v>204</v>
      </c>
      <c r="K127" s="50" t="s">
        <v>112</v>
      </c>
      <c r="L127" s="50">
        <v>3</v>
      </c>
      <c r="M127" s="50">
        <v>80</v>
      </c>
      <c r="N127" s="50"/>
      <c r="O127" s="5"/>
      <c r="P127" s="5"/>
      <c r="V127" s="5" t="str">
        <f>IF($S$3=Tabela136[[#This Row],[Grade]],IF($R$3=Tabela136[[#This Row],[Período]],Tabela136[[#This Row],[Disciplina]],""),"")</f>
        <v/>
      </c>
      <c r="W127" s="57" t="e">
        <f t="shared" si="98"/>
        <v>#N/A</v>
      </c>
      <c r="X127" s="57" t="s">
        <v>231</v>
      </c>
      <c r="Y127" s="57" t="e">
        <f>CONCATENATE("EGM",W127,X127,$Z122)</f>
        <v>#N/A</v>
      </c>
      <c r="Z127" s="69" t="e">
        <f t="shared" si="93"/>
        <v>#N/A</v>
      </c>
      <c r="AA127" s="57" t="e">
        <f t="shared" si="94"/>
        <v>#N/A</v>
      </c>
      <c r="AB127" s="65"/>
      <c r="AC127" s="57"/>
      <c r="AD127" s="57" t="e">
        <f t="shared" si="95"/>
        <v>#N/A</v>
      </c>
      <c r="AE127" s="57"/>
      <c r="AF127" s="57"/>
      <c r="AG127" s="57"/>
      <c r="AH127" s="57"/>
      <c r="AI127" s="57"/>
      <c r="AJ127" s="57"/>
      <c r="AK127" s="57">
        <f t="shared" si="96"/>
        <v>0</v>
      </c>
      <c r="AL127" s="57" t="e">
        <f t="shared" si="97"/>
        <v>#N/A</v>
      </c>
      <c r="AM127" s="69"/>
    </row>
    <row r="128" spans="7:39" ht="30" customHeight="1" thickBot="1" x14ac:dyDescent="0.3">
      <c r="G128" s="50" t="str">
        <f>CONCATENATE("EGM",Tabela136[[#This Row],[Período]],Tabela136[[#This Row],[Dif.]],Tabela136[[#This Row],[Grade]])</f>
        <v>EGM3C2015</v>
      </c>
      <c r="H128" s="50" t="s">
        <v>230</v>
      </c>
      <c r="I128" s="50">
        <v>2015</v>
      </c>
      <c r="J128" s="49" t="s">
        <v>129</v>
      </c>
      <c r="K128" s="50" t="s">
        <v>112</v>
      </c>
      <c r="L128" s="50">
        <v>3</v>
      </c>
      <c r="M128" s="50">
        <v>80</v>
      </c>
      <c r="N128" s="50"/>
      <c r="O128" s="5"/>
      <c r="P128" s="5"/>
      <c r="V128" s="5" t="str">
        <f>IF($S$3=Tabela136[[#This Row],[Grade]],IF($R$3=Tabela136[[#This Row],[Período]],Tabela136[[#This Row],[Disciplina]],""),"")</f>
        <v/>
      </c>
      <c r="W128" s="55" t="e">
        <f t="shared" si="98"/>
        <v>#N/A</v>
      </c>
      <c r="X128" s="55" t="s">
        <v>234</v>
      </c>
      <c r="Y128" s="55" t="e">
        <f>CONCATENATE("EGM",W128,X128,$Z122)</f>
        <v>#N/A</v>
      </c>
      <c r="Z128" s="70" t="e">
        <f t="shared" si="93"/>
        <v>#N/A</v>
      </c>
      <c r="AA128" s="55" t="e">
        <f t="shared" si="94"/>
        <v>#N/A</v>
      </c>
      <c r="AB128" s="66"/>
      <c r="AC128" s="55"/>
      <c r="AD128" s="55" t="e">
        <f t="shared" si="95"/>
        <v>#N/A</v>
      </c>
      <c r="AE128" s="55"/>
      <c r="AF128" s="55"/>
      <c r="AG128" s="55"/>
      <c r="AH128" s="55"/>
      <c r="AI128" s="55"/>
      <c r="AJ128" s="55"/>
      <c r="AK128" s="55">
        <f t="shared" si="96"/>
        <v>0</v>
      </c>
      <c r="AL128" s="55" t="e">
        <f t="shared" si="97"/>
        <v>#N/A</v>
      </c>
      <c r="AM128" s="70"/>
    </row>
    <row r="129" spans="7:37" ht="30" customHeight="1" x14ac:dyDescent="0.25">
      <c r="G129" s="50" t="str">
        <f>CONCATENATE("EGM",Tabela136[[#This Row],[Período]],Tabela136[[#This Row],[Dif.]],Tabela136[[#This Row],[Grade]])</f>
        <v>EGM3D2015</v>
      </c>
      <c r="H129" s="50" t="s">
        <v>233</v>
      </c>
      <c r="I129" s="50">
        <v>2015</v>
      </c>
      <c r="J129" s="49" t="s">
        <v>137</v>
      </c>
      <c r="K129" s="50" t="s">
        <v>112</v>
      </c>
      <c r="L129" s="50">
        <v>3</v>
      </c>
      <c r="M129" s="50">
        <v>80</v>
      </c>
      <c r="N129" s="50"/>
      <c r="O129" s="5"/>
      <c r="P129" s="5"/>
      <c r="V129" s="5" t="str">
        <f>IF($S$3=Tabela136[[#This Row],[Grade]],IF($R$3=Tabela136[[#This Row],[Período]],Tabela136[[#This Row],[Disciplina]],""),"")</f>
        <v/>
      </c>
      <c r="AK129" s="15">
        <f>SUM(AK123:AK128)</f>
        <v>0</v>
      </c>
    </row>
    <row r="130" spans="7:37" ht="30" customHeight="1" x14ac:dyDescent="0.25">
      <c r="G130" s="50" t="str">
        <f>CONCATENATE("EGM",Tabela136[[#This Row],[Período]],Tabela136[[#This Row],[Dif.]],Tabela136[[#This Row],[Grade]])</f>
        <v>EGM3E2015</v>
      </c>
      <c r="H130" s="50" t="s">
        <v>231</v>
      </c>
      <c r="I130" s="50">
        <v>2015</v>
      </c>
      <c r="J130" s="49" t="s">
        <v>200</v>
      </c>
      <c r="K130" s="50" t="s">
        <v>112</v>
      </c>
      <c r="L130" s="50">
        <v>3</v>
      </c>
      <c r="M130" s="50">
        <v>80</v>
      </c>
      <c r="N130" s="50"/>
      <c r="O130" s="5"/>
      <c r="P130" s="5"/>
      <c r="V130" s="5" t="str">
        <f>IF($S$3=Tabela136[[#This Row],[Grade]],IF($R$3=Tabela136[[#This Row],[Período]],Tabela136[[#This Row],[Disciplina]],""),"")</f>
        <v/>
      </c>
    </row>
    <row r="131" spans="7:37" ht="30" customHeight="1" x14ac:dyDescent="0.25">
      <c r="G131" s="50" t="str">
        <f>CONCATENATE("EGM",Tabela136[[#This Row],[Período]],Tabela136[[#This Row],[Dif.]],Tabela136[[#This Row],[Grade]])</f>
        <v>EGM4A2015</v>
      </c>
      <c r="H131" s="50" t="s">
        <v>229</v>
      </c>
      <c r="I131" s="50">
        <v>2015</v>
      </c>
      <c r="J131" s="49" t="s">
        <v>184</v>
      </c>
      <c r="K131" s="50" t="s">
        <v>112</v>
      </c>
      <c r="L131" s="50">
        <v>4</v>
      </c>
      <c r="M131" s="50">
        <v>80</v>
      </c>
      <c r="N131" s="50"/>
      <c r="O131" s="5"/>
      <c r="P131" s="5"/>
      <c r="V131" s="5" t="str">
        <f>IF($S$3=Tabela136[[#This Row],[Grade]],IF($R$3=Tabela136[[#This Row],[Período]],Tabela136[[#This Row],[Disciplina]],""),"")</f>
        <v/>
      </c>
    </row>
    <row r="132" spans="7:37" ht="30" customHeight="1" x14ac:dyDescent="0.25">
      <c r="G132" s="50" t="str">
        <f>CONCATENATE("EGM",Tabela136[[#This Row],[Período]],Tabela136[[#This Row],[Dif.]],Tabela136[[#This Row],[Grade]])</f>
        <v>EGM4B2015</v>
      </c>
      <c r="H132" s="50" t="s">
        <v>232</v>
      </c>
      <c r="I132" s="50">
        <v>2015</v>
      </c>
      <c r="J132" s="49" t="s">
        <v>128</v>
      </c>
      <c r="K132" s="50" t="s">
        <v>112</v>
      </c>
      <c r="L132" s="50">
        <v>4</v>
      </c>
      <c r="M132" s="50">
        <v>80</v>
      </c>
      <c r="N132" s="50"/>
      <c r="O132" s="5"/>
      <c r="P132" s="5"/>
      <c r="V132" s="5" t="str">
        <f>IF($S$3=Tabela136[[#This Row],[Grade]],IF($R$3=Tabela136[[#This Row],[Período]],Tabela136[[#This Row],[Disciplina]],""),"")</f>
        <v/>
      </c>
    </row>
    <row r="133" spans="7:37" ht="30" customHeight="1" x14ac:dyDescent="0.25">
      <c r="G133" s="50" t="str">
        <f>CONCATENATE("EGM",Tabela136[[#This Row],[Período]],Tabela136[[#This Row],[Dif.]],Tabela136[[#This Row],[Grade]])</f>
        <v>EGM4C2015</v>
      </c>
      <c r="H133" s="50" t="s">
        <v>230</v>
      </c>
      <c r="I133" s="50">
        <v>2015</v>
      </c>
      <c r="J133" s="49" t="s">
        <v>167</v>
      </c>
      <c r="K133" s="50" t="s">
        <v>112</v>
      </c>
      <c r="L133" s="50">
        <v>4</v>
      </c>
      <c r="M133" s="50">
        <v>80</v>
      </c>
      <c r="N133" s="50"/>
      <c r="O133" s="5"/>
      <c r="P133" s="5"/>
      <c r="V133" s="5" t="str">
        <f>IF($S$3=Tabela136[[#This Row],[Grade]],IF($R$3=Tabela136[[#This Row],[Período]],Tabela136[[#This Row],[Disciplina]],""),"")</f>
        <v/>
      </c>
    </row>
    <row r="134" spans="7:37" ht="30" customHeight="1" x14ac:dyDescent="0.25">
      <c r="G134" s="50" t="str">
        <f>CONCATENATE("EGM",Tabela136[[#This Row],[Período]],Tabela136[[#This Row],[Dif.]],Tabela136[[#This Row],[Grade]])</f>
        <v>EGM4D2015</v>
      </c>
      <c r="H134" s="50" t="s">
        <v>233</v>
      </c>
      <c r="I134" s="50">
        <v>2015</v>
      </c>
      <c r="J134" s="49" t="s">
        <v>176</v>
      </c>
      <c r="K134" s="50" t="s">
        <v>112</v>
      </c>
      <c r="L134" s="50">
        <v>4</v>
      </c>
      <c r="M134" s="50">
        <v>80</v>
      </c>
      <c r="N134" s="50"/>
      <c r="O134" s="5"/>
      <c r="P134" s="5"/>
      <c r="V134" s="5" t="str">
        <f>IF($S$3=Tabela136[[#This Row],[Grade]],IF($R$3=Tabela136[[#This Row],[Período]],Tabela136[[#This Row],[Disciplina]],""),"")</f>
        <v/>
      </c>
    </row>
    <row r="135" spans="7:37" ht="30" customHeight="1" x14ac:dyDescent="0.25">
      <c r="G135" s="50" t="str">
        <f>CONCATENATE("EGM",Tabela136[[#This Row],[Período]],Tabela136[[#This Row],[Dif.]],Tabela136[[#This Row],[Grade]])</f>
        <v>EGM4E2015</v>
      </c>
      <c r="H135" s="50" t="s">
        <v>231</v>
      </c>
      <c r="I135" s="50">
        <v>2015</v>
      </c>
      <c r="J135" s="49" t="s">
        <v>126</v>
      </c>
      <c r="K135" s="50" t="s">
        <v>112</v>
      </c>
      <c r="L135" s="50">
        <v>4</v>
      </c>
      <c r="M135" s="50">
        <v>40</v>
      </c>
      <c r="N135" s="50"/>
      <c r="O135" s="5"/>
      <c r="P135" s="5"/>
      <c r="V135" s="5" t="str">
        <f>IF($S$3=Tabela136[[#This Row],[Grade]],IF($R$3=Tabela136[[#This Row],[Período]],Tabela136[[#This Row],[Disciplina]],""),"")</f>
        <v/>
      </c>
    </row>
    <row r="136" spans="7:37" ht="30" customHeight="1" x14ac:dyDescent="0.25">
      <c r="G136" s="50" t="str">
        <f>CONCATENATE("EGM",Tabela136[[#This Row],[Período]],Tabela136[[#This Row],[Dif.]],Tabela136[[#This Row],[Grade]])</f>
        <v>EGM4F2015</v>
      </c>
      <c r="H136" s="50" t="s">
        <v>234</v>
      </c>
      <c r="I136" s="50">
        <v>2015</v>
      </c>
      <c r="J136" s="49" t="s">
        <v>116</v>
      </c>
      <c r="K136" s="50" t="s">
        <v>112</v>
      </c>
      <c r="L136" s="50">
        <v>4</v>
      </c>
      <c r="M136" s="50">
        <v>40</v>
      </c>
      <c r="N136" s="50"/>
      <c r="O136" s="5"/>
      <c r="P136" s="5"/>
      <c r="V136" s="5" t="str">
        <f>IF($S$3=Tabela136[[#This Row],[Grade]],IF($R$3=Tabela136[[#This Row],[Período]],Tabela136[[#This Row],[Disciplina]],""),"")</f>
        <v/>
      </c>
    </row>
    <row r="137" spans="7:37" ht="30" customHeight="1" x14ac:dyDescent="0.25">
      <c r="G137" s="50" t="str">
        <f>CONCATENATE("EGM",Tabela136[[#This Row],[Período]],Tabela136[[#This Row],[Dif.]],Tabela136[[#This Row],[Grade]])</f>
        <v>EGM5A2015</v>
      </c>
      <c r="H137" s="50" t="s">
        <v>229</v>
      </c>
      <c r="I137" s="50">
        <v>2015</v>
      </c>
      <c r="J137" s="49" t="s">
        <v>205</v>
      </c>
      <c r="K137" s="50" t="s">
        <v>112</v>
      </c>
      <c r="L137" s="50">
        <v>5</v>
      </c>
      <c r="M137" s="50">
        <v>80</v>
      </c>
      <c r="N137" s="50"/>
      <c r="O137" s="5"/>
      <c r="P137" s="5"/>
      <c r="V137" s="5" t="str">
        <f>IF($S$3=Tabela136[[#This Row],[Grade]],IF($R$3=Tabela136[[#This Row],[Período]],Tabela136[[#This Row],[Disciplina]],""),"")</f>
        <v/>
      </c>
    </row>
    <row r="138" spans="7:37" ht="30" customHeight="1" x14ac:dyDescent="0.25">
      <c r="G138" s="50" t="str">
        <f>CONCATENATE("EGM",Tabela136[[#This Row],[Período]],Tabela136[[#This Row],[Dif.]],Tabela136[[#This Row],[Grade]])</f>
        <v>EGM5B2015</v>
      </c>
      <c r="H138" s="50" t="s">
        <v>232</v>
      </c>
      <c r="I138" s="50">
        <v>2015</v>
      </c>
      <c r="J138" s="49" t="s">
        <v>312</v>
      </c>
      <c r="K138" s="50" t="s">
        <v>112</v>
      </c>
      <c r="L138" s="50">
        <v>5</v>
      </c>
      <c r="M138" s="50">
        <v>80</v>
      </c>
      <c r="N138" s="50"/>
      <c r="O138" s="5"/>
      <c r="P138" s="5"/>
      <c r="V138" s="5" t="str">
        <f>IF($S$3=Tabela136[[#This Row],[Grade]],IF($R$3=Tabela136[[#This Row],[Período]],Tabela136[[#This Row],[Disciplina]],""),"")</f>
        <v/>
      </c>
    </row>
    <row r="139" spans="7:37" ht="30" customHeight="1" x14ac:dyDescent="0.25">
      <c r="G139" s="50" t="str">
        <f>CONCATENATE("EGM",Tabela136[[#This Row],[Período]],Tabela136[[#This Row],[Dif.]],Tabela136[[#This Row],[Grade]])</f>
        <v>EGM5C2015</v>
      </c>
      <c r="H139" s="50" t="s">
        <v>230</v>
      </c>
      <c r="I139" s="50">
        <v>2015</v>
      </c>
      <c r="J139" s="49" t="s">
        <v>146</v>
      </c>
      <c r="K139" s="50" t="s">
        <v>112</v>
      </c>
      <c r="L139" s="50">
        <v>5</v>
      </c>
      <c r="M139" s="50">
        <v>80</v>
      </c>
      <c r="N139" s="50"/>
      <c r="O139" s="5"/>
      <c r="P139" s="5"/>
      <c r="V139" s="5" t="str">
        <f>IF($S$3=Tabela136[[#This Row],[Grade]],IF($R$3=Tabela136[[#This Row],[Período]],Tabela136[[#This Row],[Disciplina]],""),"")</f>
        <v/>
      </c>
    </row>
    <row r="140" spans="7:37" ht="30" customHeight="1" x14ac:dyDescent="0.25">
      <c r="G140" s="50" t="str">
        <f>CONCATENATE("EGM",Tabela136[[#This Row],[Período]],Tabela136[[#This Row],[Dif.]],Tabela136[[#This Row],[Grade]])</f>
        <v>EGM5D2015</v>
      </c>
      <c r="H140" s="50" t="s">
        <v>233</v>
      </c>
      <c r="I140" s="50">
        <v>2015</v>
      </c>
      <c r="J140" s="49" t="s">
        <v>329</v>
      </c>
      <c r="K140" s="50" t="s">
        <v>112</v>
      </c>
      <c r="L140" s="50">
        <v>5</v>
      </c>
      <c r="M140" s="50">
        <v>80</v>
      </c>
      <c r="N140" s="50"/>
      <c r="O140" s="5"/>
      <c r="P140" s="5"/>
      <c r="V140" s="5" t="str">
        <f>IF($S$3=Tabela136[[#This Row],[Grade]],IF($R$3=Tabela136[[#This Row],[Período]],Tabela136[[#This Row],[Disciplina]],""),"")</f>
        <v/>
      </c>
    </row>
    <row r="141" spans="7:37" ht="30" customHeight="1" x14ac:dyDescent="0.25">
      <c r="G141" s="50" t="str">
        <f>CONCATENATE("EGM",Tabela136[[#This Row],[Período]],Tabela136[[#This Row],[Dif.]],Tabela136[[#This Row],[Grade]])</f>
        <v>EGM5E2015</v>
      </c>
      <c r="H141" s="50" t="s">
        <v>231</v>
      </c>
      <c r="I141" s="50">
        <v>2015</v>
      </c>
      <c r="J141" s="49" t="s">
        <v>294</v>
      </c>
      <c r="K141" s="50" t="s">
        <v>112</v>
      </c>
      <c r="L141" s="50">
        <v>5</v>
      </c>
      <c r="M141" s="50">
        <v>80</v>
      </c>
      <c r="N141" s="50"/>
      <c r="O141" s="5"/>
      <c r="P141" s="5"/>
      <c r="V141" s="5" t="str">
        <f>IF($S$3=Tabela136[[#This Row],[Grade]],IF($R$3=Tabela136[[#This Row],[Período]],Tabela136[[#This Row],[Disciplina]],""),"")</f>
        <v/>
      </c>
    </row>
    <row r="142" spans="7:37" ht="30" customHeight="1" x14ac:dyDescent="0.25">
      <c r="G142" s="50" t="str">
        <f>CONCATENATE("EGM",Tabela136[[#This Row],[Período]],Tabela136[[#This Row],[Dif.]],Tabela136[[#This Row],[Grade]])</f>
        <v>EGM6A2015</v>
      </c>
      <c r="H142" s="50" t="s">
        <v>229</v>
      </c>
      <c r="I142" s="50">
        <v>2015</v>
      </c>
      <c r="J142" s="49" t="s">
        <v>275</v>
      </c>
      <c r="K142" s="50" t="s">
        <v>112</v>
      </c>
      <c r="L142" s="50">
        <v>6</v>
      </c>
      <c r="M142" s="50">
        <v>80</v>
      </c>
      <c r="N142" s="50"/>
      <c r="O142" s="5"/>
      <c r="P142" s="5"/>
      <c r="V142" s="5" t="str">
        <f>IF($S$3=Tabela136[[#This Row],[Grade]],IF($R$3=Tabela136[[#This Row],[Período]],Tabela136[[#This Row],[Disciplina]],""),"")</f>
        <v/>
      </c>
    </row>
    <row r="143" spans="7:37" ht="30" customHeight="1" x14ac:dyDescent="0.25">
      <c r="G143" s="50" t="str">
        <f>CONCATENATE("EGM",Tabela136[[#This Row],[Período]],Tabela136[[#This Row],[Dif.]],Tabela136[[#This Row],[Grade]])</f>
        <v>EGM6B2015</v>
      </c>
      <c r="H143" s="50" t="s">
        <v>232</v>
      </c>
      <c r="I143" s="50">
        <v>2015</v>
      </c>
      <c r="J143" s="49" t="s">
        <v>144</v>
      </c>
      <c r="K143" s="50" t="s">
        <v>112</v>
      </c>
      <c r="L143" s="50">
        <v>6</v>
      </c>
      <c r="M143" s="50">
        <v>80</v>
      </c>
      <c r="N143" s="50"/>
      <c r="O143" s="5"/>
      <c r="P143" s="5"/>
      <c r="V143" s="5" t="str">
        <f>IF($S$3=Tabela136[[#This Row],[Grade]],IF($R$3=Tabela136[[#This Row],[Período]],Tabela136[[#This Row],[Disciplina]],""),"")</f>
        <v/>
      </c>
    </row>
    <row r="144" spans="7:37" ht="30" customHeight="1" x14ac:dyDescent="0.25">
      <c r="G144" s="50" t="str">
        <f>CONCATENATE("EGM",Tabela136[[#This Row],[Período]],Tabela136[[#This Row],[Dif.]],Tabela136[[#This Row],[Grade]])</f>
        <v>EGM6C2015</v>
      </c>
      <c r="H144" s="50" t="s">
        <v>230</v>
      </c>
      <c r="I144" s="50">
        <v>2015</v>
      </c>
      <c r="J144" s="49" t="s">
        <v>180</v>
      </c>
      <c r="K144" s="50" t="s">
        <v>112</v>
      </c>
      <c r="L144" s="50">
        <v>6</v>
      </c>
      <c r="M144" s="50">
        <v>80</v>
      </c>
      <c r="N144" s="50"/>
      <c r="O144" s="5"/>
      <c r="P144" s="5"/>
      <c r="V144" s="5" t="str">
        <f>IF($S$3=Tabela136[[#This Row],[Grade]],IF($R$3=Tabela136[[#This Row],[Período]],Tabela136[[#This Row],[Disciplina]],""),"")</f>
        <v/>
      </c>
    </row>
    <row r="145" spans="7:22" ht="30" customHeight="1" x14ac:dyDescent="0.25">
      <c r="G145" s="50" t="str">
        <f>CONCATENATE("EGM",Tabela136[[#This Row],[Período]],Tabela136[[#This Row],[Dif.]],Tabela136[[#This Row],[Grade]])</f>
        <v>EGM6D2015</v>
      </c>
      <c r="H145" s="50" t="s">
        <v>233</v>
      </c>
      <c r="I145" s="50">
        <v>2015</v>
      </c>
      <c r="J145" s="49" t="s">
        <v>188</v>
      </c>
      <c r="K145" s="50" t="s">
        <v>112</v>
      </c>
      <c r="L145" s="50">
        <v>6</v>
      </c>
      <c r="M145" s="50">
        <v>80</v>
      </c>
      <c r="N145" s="50"/>
      <c r="O145" s="5"/>
      <c r="P145" s="5"/>
      <c r="V145" s="5" t="str">
        <f>IF($S$3=Tabela136[[#This Row],[Grade]],IF($R$3=Tabela136[[#This Row],[Período]],Tabela136[[#This Row],[Disciplina]],""),"")</f>
        <v/>
      </c>
    </row>
    <row r="146" spans="7:22" ht="30" customHeight="1" x14ac:dyDescent="0.25">
      <c r="G146" s="50" t="str">
        <f>CONCATENATE("EGM",Tabela136[[#This Row],[Período]],Tabela136[[#This Row],[Dif.]],Tabela136[[#This Row],[Grade]])</f>
        <v>EGM6E2015</v>
      </c>
      <c r="H146" s="50" t="s">
        <v>231</v>
      </c>
      <c r="I146" s="50">
        <v>2015</v>
      </c>
      <c r="J146" s="49" t="s">
        <v>314</v>
      </c>
      <c r="K146" s="50" t="s">
        <v>112</v>
      </c>
      <c r="L146" s="50">
        <v>6</v>
      </c>
      <c r="M146" s="50">
        <v>80</v>
      </c>
      <c r="N146" s="50"/>
      <c r="O146" s="5"/>
      <c r="P146" s="5"/>
      <c r="V146" s="5" t="str">
        <f>IF($S$3=Tabela136[[#This Row],[Grade]],IF($R$3=Tabela136[[#This Row],[Período]],Tabela136[[#This Row],[Disciplina]],""),"")</f>
        <v/>
      </c>
    </row>
    <row r="147" spans="7:22" ht="30" customHeight="1" x14ac:dyDescent="0.25">
      <c r="G147" s="50" t="str">
        <f>CONCATENATE("EGM",Tabela136[[#This Row],[Período]],Tabela136[[#This Row],[Dif.]],Tabela136[[#This Row],[Grade]])</f>
        <v>EGM7A2015</v>
      </c>
      <c r="H147" s="50" t="s">
        <v>229</v>
      </c>
      <c r="I147" s="50">
        <v>2015</v>
      </c>
      <c r="J147" s="49" t="s">
        <v>191</v>
      </c>
      <c r="K147" s="50" t="s">
        <v>112</v>
      </c>
      <c r="L147" s="50">
        <v>7</v>
      </c>
      <c r="M147" s="50">
        <v>80</v>
      </c>
      <c r="N147" s="50"/>
      <c r="O147" s="5"/>
      <c r="P147" s="5"/>
      <c r="V147" s="5" t="str">
        <f>IF($S$3=Tabela136[[#This Row],[Grade]],IF($R$3=Tabela136[[#This Row],[Período]],Tabela136[[#This Row],[Disciplina]],""),"")</f>
        <v/>
      </c>
    </row>
    <row r="148" spans="7:22" ht="30" customHeight="1" x14ac:dyDescent="0.25">
      <c r="G148" s="50" t="str">
        <f>CONCATENATE("EGM",Tabela136[[#This Row],[Período]],Tabela136[[#This Row],[Dif.]],Tabela136[[#This Row],[Grade]])</f>
        <v>EGM7B2015</v>
      </c>
      <c r="H148" s="50" t="s">
        <v>232</v>
      </c>
      <c r="I148" s="50">
        <v>2015</v>
      </c>
      <c r="J148" s="49" t="s">
        <v>206</v>
      </c>
      <c r="K148" s="50" t="s">
        <v>112</v>
      </c>
      <c r="L148" s="50">
        <v>7</v>
      </c>
      <c r="M148" s="50">
        <v>80</v>
      </c>
      <c r="N148" s="50"/>
      <c r="O148" s="5"/>
      <c r="P148" s="5"/>
      <c r="V148" s="5" t="str">
        <f>IF($S$3=Tabela136[[#This Row],[Grade]],IF($R$3=Tabela136[[#This Row],[Período]],Tabela136[[#This Row],[Disciplina]],""),"")</f>
        <v/>
      </c>
    </row>
    <row r="149" spans="7:22" ht="30" customHeight="1" x14ac:dyDescent="0.25">
      <c r="G149" s="50" t="str">
        <f>CONCATENATE("EGM",Tabela136[[#This Row],[Período]],Tabela136[[#This Row],[Dif.]],Tabela136[[#This Row],[Grade]])</f>
        <v>EGM7C2015</v>
      </c>
      <c r="H149" s="50" t="s">
        <v>230</v>
      </c>
      <c r="I149" s="50">
        <v>2015</v>
      </c>
      <c r="J149" s="49" t="s">
        <v>190</v>
      </c>
      <c r="K149" s="50" t="s">
        <v>112</v>
      </c>
      <c r="L149" s="50">
        <v>7</v>
      </c>
      <c r="M149" s="50">
        <v>80</v>
      </c>
      <c r="N149" s="50"/>
      <c r="O149" s="5"/>
      <c r="P149" s="5"/>
      <c r="V149" s="5" t="str">
        <f>IF($S$3=Tabela136[[#This Row],[Grade]],IF($R$3=Tabela136[[#This Row],[Período]],Tabela136[[#This Row],[Disciplina]],""),"")</f>
        <v/>
      </c>
    </row>
    <row r="150" spans="7:22" ht="30" customHeight="1" x14ac:dyDescent="0.25">
      <c r="G150" s="50" t="str">
        <f>CONCATENATE("EGM",Tabela136[[#This Row],[Período]],Tabela136[[#This Row],[Dif.]],Tabela136[[#This Row],[Grade]])</f>
        <v>EGM7D2015</v>
      </c>
      <c r="H150" s="50" t="s">
        <v>233</v>
      </c>
      <c r="I150" s="50">
        <v>2015</v>
      </c>
      <c r="J150" s="49" t="s">
        <v>331</v>
      </c>
      <c r="K150" s="50" t="s">
        <v>112</v>
      </c>
      <c r="L150" s="50">
        <v>7</v>
      </c>
      <c r="M150" s="50">
        <v>80</v>
      </c>
      <c r="N150" s="50"/>
      <c r="O150" s="5"/>
      <c r="P150" s="5"/>
      <c r="V150" s="5" t="str">
        <f>IF($S$3=Tabela136[[#This Row],[Grade]],IF($R$3=Tabela136[[#This Row],[Período]],Tabela136[[#This Row],[Disciplina]],""),"")</f>
        <v/>
      </c>
    </row>
    <row r="151" spans="7:22" ht="30" customHeight="1" x14ac:dyDescent="0.25">
      <c r="G151" s="50" t="str">
        <f>CONCATENATE("EGM",Tabela136[[#This Row],[Período]],Tabela136[[#This Row],[Dif.]],Tabela136[[#This Row],[Grade]])</f>
        <v>EGM7E2015</v>
      </c>
      <c r="H151" s="50" t="s">
        <v>231</v>
      </c>
      <c r="I151" s="50">
        <v>2015</v>
      </c>
      <c r="J151" s="49" t="s">
        <v>172</v>
      </c>
      <c r="K151" s="50" t="s">
        <v>112</v>
      </c>
      <c r="L151" s="50">
        <v>7</v>
      </c>
      <c r="M151" s="50">
        <v>80</v>
      </c>
      <c r="N151" s="50"/>
      <c r="O151" s="5"/>
      <c r="P151" s="5"/>
      <c r="V151" s="5" t="str">
        <f>IF($S$3=Tabela136[[#This Row],[Grade]],IF($R$3=Tabela136[[#This Row],[Período]],Tabela136[[#This Row],[Disciplina]],""),"")</f>
        <v/>
      </c>
    </row>
    <row r="152" spans="7:22" ht="30" customHeight="1" x14ac:dyDescent="0.25">
      <c r="G152" s="50" t="str">
        <f>CONCATENATE("EGM",Tabela136[[#This Row],[Período]],Tabela136[[#This Row],[Dif.]],Tabela136[[#This Row],[Grade]])</f>
        <v>EGM8A2015</v>
      </c>
      <c r="H152" s="50" t="s">
        <v>229</v>
      </c>
      <c r="I152" s="50">
        <v>2015</v>
      </c>
      <c r="J152" s="49" t="s">
        <v>192</v>
      </c>
      <c r="K152" s="50" t="s">
        <v>112</v>
      </c>
      <c r="L152" s="50">
        <v>8</v>
      </c>
      <c r="M152" s="50">
        <v>80</v>
      </c>
      <c r="N152" s="50"/>
      <c r="O152" s="5"/>
      <c r="P152" s="5"/>
      <c r="V152" s="5" t="str">
        <f>IF($S$3=Tabela136[[#This Row],[Grade]],IF($R$3=Tabela136[[#This Row],[Período]],Tabela136[[#This Row],[Disciplina]],""),"")</f>
        <v/>
      </c>
    </row>
    <row r="153" spans="7:22" ht="30" customHeight="1" x14ac:dyDescent="0.25">
      <c r="G153" s="50" t="str">
        <f>CONCATENATE("EGM",Tabela136[[#This Row],[Período]],Tabela136[[#This Row],[Dif.]],Tabela136[[#This Row],[Grade]])</f>
        <v>EGM8B2015</v>
      </c>
      <c r="H153" s="50" t="s">
        <v>232</v>
      </c>
      <c r="I153" s="50">
        <v>2015</v>
      </c>
      <c r="J153" s="49" t="s">
        <v>332</v>
      </c>
      <c r="K153" s="50" t="s">
        <v>112</v>
      </c>
      <c r="L153" s="50">
        <v>8</v>
      </c>
      <c r="M153" s="50">
        <v>80</v>
      </c>
      <c r="N153" s="50"/>
      <c r="O153" s="5"/>
      <c r="P153" s="5"/>
      <c r="V153" s="5" t="str">
        <f>IF($S$3=Tabela136[[#This Row],[Grade]],IF($R$3=Tabela136[[#This Row],[Período]],Tabela136[[#This Row],[Disciplina]],""),"")</f>
        <v/>
      </c>
    </row>
    <row r="154" spans="7:22" ht="30" customHeight="1" x14ac:dyDescent="0.25">
      <c r="G154" s="50" t="str">
        <f>CONCATENATE("EGM",Tabela136[[#This Row],[Período]],Tabela136[[#This Row],[Dif.]],Tabela136[[#This Row],[Grade]])</f>
        <v>EGM8C2015</v>
      </c>
      <c r="H154" s="50" t="s">
        <v>230</v>
      </c>
      <c r="I154" s="50">
        <v>2015</v>
      </c>
      <c r="J154" s="49" t="s">
        <v>323</v>
      </c>
      <c r="K154" s="50" t="s">
        <v>112</v>
      </c>
      <c r="L154" s="50">
        <v>8</v>
      </c>
      <c r="M154" s="50">
        <v>80</v>
      </c>
      <c r="N154" s="50"/>
      <c r="O154" s="5"/>
      <c r="P154" s="5"/>
      <c r="V154" s="5" t="str">
        <f>IF($S$3=Tabela136[[#This Row],[Grade]],IF($R$3=Tabela136[[#This Row],[Período]],Tabela136[[#This Row],[Disciplina]],""),"")</f>
        <v/>
      </c>
    </row>
    <row r="155" spans="7:22" ht="30" customHeight="1" x14ac:dyDescent="0.25">
      <c r="G155" s="50" t="str">
        <f>CONCATENATE("EGM",Tabela136[[#This Row],[Período]],Tabela136[[#This Row],[Dif.]],Tabela136[[#This Row],[Grade]])</f>
        <v>EGM8D2015</v>
      </c>
      <c r="H155" s="50" t="s">
        <v>233</v>
      </c>
      <c r="I155" s="50">
        <v>2015</v>
      </c>
      <c r="J155" s="49" t="s">
        <v>330</v>
      </c>
      <c r="K155" s="50" t="s">
        <v>112</v>
      </c>
      <c r="L155" s="50">
        <v>8</v>
      </c>
      <c r="M155" s="50">
        <v>80</v>
      </c>
      <c r="N155" s="50"/>
      <c r="O155" s="5"/>
      <c r="P155" s="5"/>
      <c r="V155" s="5" t="str">
        <f>IF($S$3=Tabela136[[#This Row],[Grade]],IF($R$3=Tabela136[[#This Row],[Período]],Tabela136[[#This Row],[Disciplina]],""),"")</f>
        <v/>
      </c>
    </row>
    <row r="156" spans="7:22" ht="30" customHeight="1" x14ac:dyDescent="0.25">
      <c r="G156" s="50" t="str">
        <f>CONCATENATE("EGM",Tabela136[[#This Row],[Período]],Tabela136[[#This Row],[Dif.]],Tabela136[[#This Row],[Grade]])</f>
        <v>EGM8E2015</v>
      </c>
      <c r="H156" s="50" t="s">
        <v>231</v>
      </c>
      <c r="I156" s="50">
        <v>2015</v>
      </c>
      <c r="J156" s="49" t="s">
        <v>333</v>
      </c>
      <c r="K156" s="50" t="s">
        <v>112</v>
      </c>
      <c r="L156" s="50">
        <v>8</v>
      </c>
      <c r="M156" s="50">
        <v>40</v>
      </c>
      <c r="N156" s="50"/>
      <c r="O156" s="5"/>
      <c r="P156" s="5"/>
      <c r="V156" s="5" t="str">
        <f>IF($S$3=Tabela136[[#This Row],[Grade]],IF($R$3=Tabela136[[#This Row],[Período]],Tabela136[[#This Row],[Disciplina]],""),"")</f>
        <v/>
      </c>
    </row>
    <row r="157" spans="7:22" ht="30" customHeight="1" x14ac:dyDescent="0.25">
      <c r="G157" s="50" t="str">
        <f>CONCATENATE("EGM",Tabela136[[#This Row],[Período]],Tabela136[[#This Row],[Dif.]],Tabela136[[#This Row],[Grade]])</f>
        <v>EGM8F2015</v>
      </c>
      <c r="H157" s="50" t="s">
        <v>234</v>
      </c>
      <c r="I157" s="50">
        <v>2015</v>
      </c>
      <c r="J157" s="49" t="s">
        <v>336</v>
      </c>
      <c r="K157" s="50" t="s">
        <v>117</v>
      </c>
      <c r="L157" s="50">
        <v>8</v>
      </c>
      <c r="M157" s="50">
        <v>40</v>
      </c>
      <c r="N157" s="50"/>
      <c r="O157" s="5"/>
      <c r="P157" s="5"/>
      <c r="V157" s="5" t="str">
        <f>IF($S$3=Tabela136[[#This Row],[Grade]],IF($R$3=Tabela136[[#This Row],[Período]],Tabela136[[#This Row],[Disciplina]],""),"")</f>
        <v/>
      </c>
    </row>
    <row r="158" spans="7:22" ht="30" customHeight="1" x14ac:dyDescent="0.25">
      <c r="G158" s="50" t="str">
        <f>CONCATENATE("EGM",Tabela136[[#This Row],[Período]],Tabela136[[#This Row],[Dif.]],Tabela136[[#This Row],[Grade]])</f>
        <v>EGM9A2015</v>
      </c>
      <c r="H158" s="50" t="s">
        <v>229</v>
      </c>
      <c r="I158" s="50">
        <v>2015</v>
      </c>
      <c r="J158" s="49" t="s">
        <v>195</v>
      </c>
      <c r="K158" s="50" t="s">
        <v>112</v>
      </c>
      <c r="L158" s="50">
        <v>9</v>
      </c>
      <c r="M158" s="50">
        <v>80</v>
      </c>
      <c r="N158" s="50"/>
      <c r="O158" s="5"/>
      <c r="P158" s="5"/>
      <c r="V158" s="5" t="str">
        <f>IF($S$3=Tabela136[[#This Row],[Grade]],IF($R$3=Tabela136[[#This Row],[Período]],Tabela136[[#This Row],[Disciplina]],""),"")</f>
        <v/>
      </c>
    </row>
    <row r="159" spans="7:22" ht="30" customHeight="1" x14ac:dyDescent="0.25">
      <c r="G159" s="50" t="str">
        <f>CONCATENATE("EGM",Tabela136[[#This Row],[Período]],Tabela136[[#This Row],[Dif.]],Tabela136[[#This Row],[Grade]])</f>
        <v>EGM9B2015</v>
      </c>
      <c r="H159" s="50" t="s">
        <v>232</v>
      </c>
      <c r="I159" s="50">
        <v>2015</v>
      </c>
      <c r="J159" s="49" t="s">
        <v>194</v>
      </c>
      <c r="K159" s="50" t="s">
        <v>112</v>
      </c>
      <c r="L159" s="50">
        <v>9</v>
      </c>
      <c r="M159" s="50">
        <v>80</v>
      </c>
      <c r="N159" s="50"/>
      <c r="O159" s="5"/>
      <c r="P159" s="5"/>
      <c r="V159" s="5" t="str">
        <f>IF($S$3=Tabela136[[#This Row],[Grade]],IF($R$3=Tabela136[[#This Row],[Período]],Tabela136[[#This Row],[Disciplina]],""),"")</f>
        <v/>
      </c>
    </row>
    <row r="160" spans="7:22" ht="30" customHeight="1" x14ac:dyDescent="0.25">
      <c r="G160" s="50" t="str">
        <f>CONCATENATE("EGM",Tabela136[[#This Row],[Período]],Tabela136[[#This Row],[Dif.]],Tabela136[[#This Row],[Grade]])</f>
        <v>EGM9C2015</v>
      </c>
      <c r="H160" s="50" t="s">
        <v>230</v>
      </c>
      <c r="I160" s="50">
        <v>2015</v>
      </c>
      <c r="J160" s="49" t="s">
        <v>328</v>
      </c>
      <c r="K160" s="50" t="s">
        <v>112</v>
      </c>
      <c r="L160" s="50">
        <v>9</v>
      </c>
      <c r="M160" s="50">
        <v>80</v>
      </c>
      <c r="N160" s="50"/>
      <c r="O160" s="5"/>
      <c r="P160" s="5"/>
      <c r="V160" s="5" t="str">
        <f>IF($S$3=Tabela136[[#This Row],[Grade]],IF($R$3=Tabela136[[#This Row],[Período]],Tabela136[[#This Row],[Disciplina]],""),"")</f>
        <v/>
      </c>
    </row>
    <row r="161" spans="7:22" ht="30" customHeight="1" x14ac:dyDescent="0.25">
      <c r="G161" s="50" t="str">
        <f>CONCATENATE("EGM",Tabela136[[#This Row],[Período]],Tabela136[[#This Row],[Dif.]],Tabela136[[#This Row],[Grade]])</f>
        <v>EGM9D2015</v>
      </c>
      <c r="H161" s="50" t="s">
        <v>233</v>
      </c>
      <c r="I161" s="50">
        <v>2015</v>
      </c>
      <c r="J161" s="49" t="s">
        <v>158</v>
      </c>
      <c r="K161" s="50" t="s">
        <v>112</v>
      </c>
      <c r="L161" s="50">
        <v>9</v>
      </c>
      <c r="M161" s="50">
        <v>80</v>
      </c>
      <c r="N161" s="50"/>
      <c r="O161" s="5"/>
      <c r="P161" s="5"/>
      <c r="V161" s="5" t="str">
        <f>IF($S$3=Tabela136[[#This Row],[Grade]],IF($R$3=Tabela136[[#This Row],[Período]],Tabela136[[#This Row],[Disciplina]],""),"")</f>
        <v/>
      </c>
    </row>
    <row r="162" spans="7:22" ht="30" customHeight="1" x14ac:dyDescent="0.25">
      <c r="G162" s="50" t="str">
        <f>CONCATENATE("EGM",Tabela136[[#This Row],[Período]],Tabela136[[#This Row],[Dif.]],Tabela136[[#This Row],[Grade]])</f>
        <v>EGM9E2015</v>
      </c>
      <c r="H162" s="50" t="s">
        <v>231</v>
      </c>
      <c r="I162" s="50">
        <v>2015</v>
      </c>
      <c r="J162" s="49" t="s">
        <v>198</v>
      </c>
      <c r="K162" s="50" t="s">
        <v>112</v>
      </c>
      <c r="L162" s="50">
        <v>9</v>
      </c>
      <c r="M162" s="50">
        <v>80</v>
      </c>
      <c r="N162" s="50"/>
      <c r="O162" s="5"/>
      <c r="P162" s="5"/>
      <c r="V162" s="5" t="str">
        <f>IF($S$3=Tabela136[[#This Row],[Grade]],IF($R$3=Tabela136[[#This Row],[Período]],Tabela136[[#This Row],[Disciplina]],""),"")</f>
        <v/>
      </c>
    </row>
    <row r="163" spans="7:22" ht="30" customHeight="1" x14ac:dyDescent="0.25">
      <c r="G163" s="50" t="str">
        <f>CONCATENATE("EGM",Tabela136[[#This Row],[Período]],Tabela136[[#This Row],[Dif.]],Tabela136[[#This Row],[Grade]])</f>
        <v>EGM10A2015</v>
      </c>
      <c r="H163" s="50" t="s">
        <v>229</v>
      </c>
      <c r="I163" s="50">
        <v>2015</v>
      </c>
      <c r="J163" s="49" t="s">
        <v>327</v>
      </c>
      <c r="K163" s="50" t="s">
        <v>112</v>
      </c>
      <c r="L163" s="50">
        <v>10</v>
      </c>
      <c r="M163" s="50">
        <v>80</v>
      </c>
      <c r="N163" s="50"/>
      <c r="O163" s="5"/>
      <c r="P163" s="5"/>
      <c r="V163" s="5" t="str">
        <f>IF($S$3=Tabela136[[#This Row],[Grade]],IF($R$3=Tabela136[[#This Row],[Período]],Tabela136[[#This Row],[Disciplina]],""),"")</f>
        <v/>
      </c>
    </row>
    <row r="164" spans="7:22" ht="30" customHeight="1" x14ac:dyDescent="0.25">
      <c r="G164" s="50" t="str">
        <f>CONCATENATE("EGM",Tabela136[[#This Row],[Período]],Tabela136[[#This Row],[Dif.]],Tabela136[[#This Row],[Grade]])</f>
        <v>EGM10B2015</v>
      </c>
      <c r="H164" s="50" t="s">
        <v>232</v>
      </c>
      <c r="I164" s="50">
        <v>2015</v>
      </c>
      <c r="J164" s="49" t="s">
        <v>199</v>
      </c>
      <c r="K164" s="50" t="s">
        <v>112</v>
      </c>
      <c r="L164" s="50">
        <v>10</v>
      </c>
      <c r="M164" s="50">
        <v>80</v>
      </c>
      <c r="N164" s="50"/>
      <c r="O164" s="5"/>
      <c r="P164" s="5"/>
      <c r="V164" s="5" t="str">
        <f>IF($S$3=Tabela136[[#This Row],[Grade]],IF($R$3=Tabela136[[#This Row],[Período]],Tabela136[[#This Row],[Disciplina]],""),"")</f>
        <v/>
      </c>
    </row>
    <row r="165" spans="7:22" ht="30" customHeight="1" x14ac:dyDescent="0.25">
      <c r="G165" s="50" t="str">
        <f>CONCATENATE("EGM",Tabela136[[#This Row],[Período]],Tabela136[[#This Row],[Dif.]],Tabela136[[#This Row],[Grade]])</f>
        <v>EGM10C2015</v>
      </c>
      <c r="H165" s="50" t="s">
        <v>230</v>
      </c>
      <c r="I165" s="50">
        <v>2015</v>
      </c>
      <c r="J165" s="49" t="s">
        <v>334</v>
      </c>
      <c r="K165" s="50" t="s">
        <v>112</v>
      </c>
      <c r="L165" s="50">
        <v>10</v>
      </c>
      <c r="M165" s="50">
        <v>80</v>
      </c>
      <c r="N165" s="50"/>
      <c r="O165" s="5"/>
      <c r="P165" s="5"/>
      <c r="V165" s="5" t="str">
        <f>IF($S$3=Tabela136[[#This Row],[Grade]],IF($R$3=Tabela136[[#This Row],[Período]],Tabela136[[#This Row],[Disciplina]],""),"")</f>
        <v/>
      </c>
    </row>
    <row r="166" spans="7:22" ht="30" customHeight="1" x14ac:dyDescent="0.25">
      <c r="G166" s="50" t="str">
        <f>CONCATENATE("EGM",Tabela136[[#This Row],[Período]],Tabela136[[#This Row],[Dif.]],Tabela136[[#This Row],[Grade]])</f>
        <v>EGM10D2015</v>
      </c>
      <c r="H166" s="50" t="s">
        <v>233</v>
      </c>
      <c r="I166" s="50">
        <v>2015</v>
      </c>
      <c r="J166" s="49" t="s">
        <v>186</v>
      </c>
      <c r="K166" s="50" t="s">
        <v>112</v>
      </c>
      <c r="L166" s="50">
        <v>10</v>
      </c>
      <c r="M166" s="50">
        <v>40</v>
      </c>
      <c r="N166" s="50"/>
      <c r="O166" s="5"/>
      <c r="P166" s="5"/>
      <c r="V166" s="5" t="str">
        <f>IF($S$3=Tabela136[[#This Row],[Grade]],IF($R$3=Tabela136[[#This Row],[Período]],Tabela136[[#This Row],[Disciplina]],""),"")</f>
        <v/>
      </c>
    </row>
    <row r="167" spans="7:22" ht="30" customHeight="1" x14ac:dyDescent="0.25">
      <c r="G167" s="87" t="str">
        <f>CONCATENATE("EGM",Tabela136[[#This Row],[Período]],Tabela136[[#This Row],[Dif.]],Tabela136[[#This Row],[Grade]])</f>
        <v>EGM10E2015</v>
      </c>
      <c r="H167" s="50" t="s">
        <v>231</v>
      </c>
      <c r="I167" s="50">
        <v>2015</v>
      </c>
      <c r="J167" s="49" t="s">
        <v>202</v>
      </c>
      <c r="K167" s="50" t="s">
        <v>112</v>
      </c>
      <c r="L167" s="50">
        <v>10</v>
      </c>
      <c r="M167" s="50">
        <v>80</v>
      </c>
      <c r="N167" s="50"/>
      <c r="O167" s="5"/>
      <c r="P167" s="5"/>
    </row>
    <row r="168" spans="7:22" ht="30" customHeight="1" x14ac:dyDescent="0.25">
      <c r="G168" s="50" t="str">
        <f>CONCATENATE("EGM",Tabela136[[#This Row],[Período]],Tabela136[[#This Row],[Dif.]],Tabela136[[#This Row],[Grade]])</f>
        <v>EGM10F2015</v>
      </c>
      <c r="H168" s="50" t="s">
        <v>234</v>
      </c>
      <c r="I168" s="50">
        <v>2015</v>
      </c>
      <c r="J168" s="49" t="s">
        <v>337</v>
      </c>
      <c r="K168" s="50" t="s">
        <v>112</v>
      </c>
      <c r="L168" s="50">
        <v>10</v>
      </c>
      <c r="M168" s="50">
        <v>80</v>
      </c>
      <c r="N168" s="50"/>
      <c r="O168" s="5"/>
      <c r="P168" s="5"/>
      <c r="V168" s="5" t="str">
        <f>IF($S$3=Tabela136[[#This Row],[Grade]],IF($R$3=Tabela136[[#This Row],[Período]],Tabela136[[#This Row],[Disciplina]],""),"")</f>
        <v/>
      </c>
    </row>
  </sheetData>
  <mergeCells count="3">
    <mergeCell ref="A1:E1"/>
    <mergeCell ref="P1:S1"/>
    <mergeCell ref="W1:AL1"/>
  </mergeCells>
  <conditionalFormatting sqref="Q169:Q1048576 N2:N168">
    <cfRule type="containsText" dxfId="71" priority="45" operator="containsText" text="Núcleo">
      <formula>NOT(ISERROR(SEARCH("Núcleo",N2)))</formula>
    </cfRule>
  </conditionalFormatting>
  <conditionalFormatting sqref="U3:U9 U30:U33">
    <cfRule type="containsText" dxfId="70" priority="44" operator="containsText" text="ERRO">
      <formula>NOT(ISERROR(SEARCH("ERRO",U3)))</formula>
    </cfRule>
  </conditionalFormatting>
  <conditionalFormatting sqref="AL11:AL16">
    <cfRule type="containsText" dxfId="69" priority="42" operator="containsText" text="ERRO">
      <formula>NOT(ISERROR(SEARCH("ERRO",AL11)))</formula>
    </cfRule>
  </conditionalFormatting>
  <conditionalFormatting sqref="AE11:AJ16">
    <cfRule type="cellIs" dxfId="68" priority="41" operator="notEqual">
      <formula>""</formula>
    </cfRule>
  </conditionalFormatting>
  <conditionalFormatting sqref="AL27:AL32">
    <cfRule type="containsText" dxfId="67" priority="38" operator="containsText" text="ERRO">
      <formula>NOT(ISERROR(SEARCH("ERRO",AL27)))</formula>
    </cfRule>
  </conditionalFormatting>
  <conditionalFormatting sqref="AL35:AL40">
    <cfRule type="containsText" dxfId="66" priority="36" operator="containsText" text="ERRO">
      <formula>NOT(ISERROR(SEARCH("ERRO",AL35)))</formula>
    </cfRule>
  </conditionalFormatting>
  <conditionalFormatting sqref="AL43:AL48">
    <cfRule type="containsText" dxfId="65" priority="34" operator="containsText" text="ERRO">
      <formula>NOT(ISERROR(SEARCH("ERRO",AL43)))</formula>
    </cfRule>
  </conditionalFormatting>
  <conditionalFormatting sqref="AL51:AL56">
    <cfRule type="containsText" dxfId="64" priority="32" operator="containsText" text="ERRO">
      <formula>NOT(ISERROR(SEARCH("ERRO",AL51)))</formula>
    </cfRule>
  </conditionalFormatting>
  <conditionalFormatting sqref="AL59:AL64">
    <cfRule type="containsText" dxfId="63" priority="30" operator="containsText" text="ERRO">
      <formula>NOT(ISERROR(SEARCH("ERRO",AL59)))</formula>
    </cfRule>
  </conditionalFormatting>
  <conditionalFormatting sqref="AL67:AL72">
    <cfRule type="containsText" dxfId="62" priority="28" operator="containsText" text="ERRO">
      <formula>NOT(ISERROR(SEARCH("ERRO",AL67)))</formula>
    </cfRule>
  </conditionalFormatting>
  <conditionalFormatting sqref="AE67:AJ72">
    <cfRule type="cellIs" dxfId="61" priority="27" operator="notEqual">
      <formula>""</formula>
    </cfRule>
  </conditionalFormatting>
  <conditionalFormatting sqref="AL75:AL80">
    <cfRule type="containsText" dxfId="60" priority="26" operator="containsText" text="ERRO">
      <formula>NOT(ISERROR(SEARCH("ERRO",AL75)))</formula>
    </cfRule>
  </conditionalFormatting>
  <conditionalFormatting sqref="AE75:AJ80">
    <cfRule type="cellIs" dxfId="59" priority="25" operator="notEqual">
      <formula>""</formula>
    </cfRule>
  </conditionalFormatting>
  <conditionalFormatting sqref="AL83:AL88">
    <cfRule type="containsText" dxfId="58" priority="24" operator="containsText" text="ERRO">
      <formula>NOT(ISERROR(SEARCH("ERRO",AL83)))</formula>
    </cfRule>
  </conditionalFormatting>
  <conditionalFormatting sqref="AE83:AJ88">
    <cfRule type="cellIs" dxfId="57" priority="23" operator="notEqual">
      <formula>""</formula>
    </cfRule>
  </conditionalFormatting>
  <conditionalFormatting sqref="U13:U29">
    <cfRule type="containsText" dxfId="56" priority="22" operator="containsText" text="ERRO">
      <formula>NOT(ISERROR(SEARCH("ERRO",U13)))</formula>
    </cfRule>
  </conditionalFormatting>
  <conditionalFormatting sqref="U10:U12">
    <cfRule type="containsText" dxfId="55" priority="21" operator="containsText" text="ERRO">
      <formula>NOT(ISERROR(SEARCH("ERRO",U10)))</formula>
    </cfRule>
  </conditionalFormatting>
  <conditionalFormatting sqref="AL91:AL96">
    <cfRule type="containsText" dxfId="54" priority="20" operator="containsText" text="ERRO">
      <formula>NOT(ISERROR(SEARCH("ERRO",AL91)))</formula>
    </cfRule>
  </conditionalFormatting>
  <conditionalFormatting sqref="AE91:AJ96">
    <cfRule type="cellIs" dxfId="53" priority="19" operator="notEqual">
      <formula>""</formula>
    </cfRule>
  </conditionalFormatting>
  <conditionalFormatting sqref="AL99:AL104">
    <cfRule type="containsText" dxfId="52" priority="18" operator="containsText" text="ERRO">
      <formula>NOT(ISERROR(SEARCH("ERRO",AL99)))</formula>
    </cfRule>
  </conditionalFormatting>
  <conditionalFormatting sqref="AE99:AJ104">
    <cfRule type="cellIs" dxfId="51" priority="17" operator="notEqual">
      <formula>""</formula>
    </cfRule>
  </conditionalFormatting>
  <conditionalFormatting sqref="AL107:AL112">
    <cfRule type="containsText" dxfId="50" priority="16" operator="containsText" text="ERRO">
      <formula>NOT(ISERROR(SEARCH("ERRO",AL107)))</formula>
    </cfRule>
  </conditionalFormatting>
  <conditionalFormatting sqref="AE107:AJ112">
    <cfRule type="cellIs" dxfId="49" priority="15" operator="notEqual">
      <formula>""</formula>
    </cfRule>
  </conditionalFormatting>
  <conditionalFormatting sqref="AL115:AL120">
    <cfRule type="containsText" dxfId="48" priority="14" operator="containsText" text="ERRO">
      <formula>NOT(ISERROR(SEARCH("ERRO",AL115)))</formula>
    </cfRule>
  </conditionalFormatting>
  <conditionalFormatting sqref="AE115:AJ120">
    <cfRule type="cellIs" dxfId="47" priority="13" operator="notEqual">
      <formula>""</formula>
    </cfRule>
  </conditionalFormatting>
  <conditionalFormatting sqref="AL123:AL128">
    <cfRule type="containsText" dxfId="46" priority="12" operator="containsText" text="ERRO">
      <formula>NOT(ISERROR(SEARCH("ERRO",AL123)))</formula>
    </cfRule>
  </conditionalFormatting>
  <conditionalFormatting sqref="AE123:AJ128">
    <cfRule type="cellIs" dxfId="45" priority="11" operator="notEqual">
      <formula>""</formula>
    </cfRule>
  </conditionalFormatting>
  <conditionalFormatting sqref="AE27:AJ32">
    <cfRule type="cellIs" dxfId="44" priority="9" operator="notEqual">
      <formula>""</formula>
    </cfRule>
  </conditionalFormatting>
  <conditionalFormatting sqref="AE35:AJ40">
    <cfRule type="cellIs" dxfId="43" priority="8" operator="notEqual">
      <formula>""</formula>
    </cfRule>
  </conditionalFormatting>
  <conditionalFormatting sqref="AE43:AJ48">
    <cfRule type="cellIs" dxfId="42" priority="7" operator="notEqual">
      <formula>""</formula>
    </cfRule>
  </conditionalFormatting>
  <conditionalFormatting sqref="AE51:AJ56">
    <cfRule type="cellIs" dxfId="41" priority="6" operator="notEqual">
      <formula>""</formula>
    </cfRule>
  </conditionalFormatting>
  <conditionalFormatting sqref="AE59:AJ64">
    <cfRule type="cellIs" dxfId="40" priority="5" operator="notEqual">
      <formula>""</formula>
    </cfRule>
  </conditionalFormatting>
  <conditionalFormatting sqref="AL3:AL8">
    <cfRule type="containsText" dxfId="39" priority="4" operator="containsText" text="ERRO">
      <formula>NOT(ISERROR(SEARCH("ERRO",AL3)))</formula>
    </cfRule>
  </conditionalFormatting>
  <conditionalFormatting sqref="AE3:AJ8">
    <cfRule type="cellIs" dxfId="38" priority="3" operator="notEqual">
      <formula>""</formula>
    </cfRule>
  </conditionalFormatting>
  <conditionalFormatting sqref="AL19:AL24">
    <cfRule type="containsText" dxfId="37" priority="2" operator="containsText" text="ERRO">
      <formula>NOT(ISERROR(SEARCH("ERRO",AL19)))</formula>
    </cfRule>
  </conditionalFormatting>
  <conditionalFormatting sqref="AE19:AJ24">
    <cfRule type="cellIs" dxfId="36" priority="1" operator="notEqual">
      <formula>""</formula>
    </cfRule>
  </conditionalFormatting>
  <dataValidations count="6">
    <dataValidation type="list" showInputMessage="1" showErrorMessage="1" promptTitle="Turma" prompt="Entre com a turma a ser cadastrada" sqref="W2" xr:uid="{00000000-0002-0000-0200-000000000000}">
      <formula1>$P$3:$P$33</formula1>
    </dataValidation>
    <dataValidation type="list" allowBlank="1" showInputMessage="1" showErrorMessage="1" promptTitle="Turma" prompt="Entre com a turma a ser cadastrada" sqref="W74 W82 W66 W58 W50 W42 W34 W26 W18 W10 W90 W98 W106 W114 W122" xr:uid="{00000000-0002-0000-0200-000001000000}">
      <formula1>$P$3:$P$33</formula1>
    </dataValidation>
    <dataValidation type="list" allowBlank="1" showInputMessage="1" showErrorMessage="1" sqref="Q30:Q33 Q3:Q13" xr:uid="{00000000-0002-0000-0200-000002000000}">
      <formula1>$A$8:$A$9</formula1>
    </dataValidation>
    <dataValidation type="list" allowBlank="1" showInputMessage="1" showErrorMessage="1" sqref="S3:S12 S30:S33 I3:I168" xr:uid="{00000000-0002-0000-0200-000003000000}">
      <formula1>$A$3:$A$5</formula1>
    </dataValidation>
    <dataValidation type="list" allowBlank="1" showInputMessage="1" showErrorMessage="1" sqref="K3:K168" xr:uid="{00000000-0002-0000-0200-000004000000}">
      <formula1>$C$3:$C$4</formula1>
    </dataValidation>
    <dataValidation type="list" allowBlank="1" showInputMessage="1" showErrorMessage="1" sqref="N3:N168" xr:uid="{00000000-0002-0000-0200-000005000000}">
      <formula1>$E$3:$E$4</formula1>
    </dataValidation>
  </dataValidations>
  <pageMargins left="0.25" right="0.25" top="0.75" bottom="0.75" header="0.3" footer="0.3"/>
  <pageSetup paperSize="9" scale="68" fitToHeight="0" orientation="landscape" horizontalDpi="4294967293" verticalDpi="0" r:id="rId1"/>
  <rowBreaks count="4" manualBreakCount="4">
    <brk id="24" min="22" max="37" man="1"/>
    <brk id="48" min="22" max="37" man="1"/>
    <brk id="72" min="22" max="37" man="1"/>
    <brk id="96" min="22" max="37" man="1"/>
  </row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6000000}">
          <x14:formula1>
            <xm:f>'Quadro Docente'!$A$2:$A$45</xm:f>
          </x14:formula1>
          <xm:sqref>AB123:AB128 AB115:AB120 AB107:AB112 AB99:AB104 AB91:AB96 AB83:AB88 AB67:AB72 AB51:AB56 AB43:AB48 AB35:AB40 AB27:AB32 AB19:AB24 AB75:AB80 AB11:AB16 AB59:AB64 AB3:AB8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167"/>
  <sheetViews>
    <sheetView topLeftCell="N16" zoomScale="70" zoomScaleNormal="70" zoomScaleSheetLayoutView="80" workbookViewId="0">
      <selection activeCell="AE19" sqref="AE19"/>
    </sheetView>
  </sheetViews>
  <sheetFormatPr defaultRowHeight="30" customHeight="1" x14ac:dyDescent="0.25"/>
  <cols>
    <col min="1" max="1" width="12.7109375" style="15" customWidth="1"/>
    <col min="2" max="2" width="1.7109375" style="5" customWidth="1"/>
    <col min="3" max="3" width="14" style="5" bestFit="1" customWidth="1"/>
    <col min="4" max="4" width="1.7109375" style="5" customWidth="1"/>
    <col min="5" max="5" width="9.140625" style="5"/>
    <col min="6" max="6" width="1.7109375" style="5" customWidth="1"/>
    <col min="7" max="7" width="15.7109375" customWidth="1"/>
    <col min="10" max="10" width="35.42578125" style="15" customWidth="1"/>
    <col min="11" max="11" width="20.7109375" style="15" customWidth="1"/>
    <col min="12" max="12" width="14.42578125" style="44" bestFit="1" customWidth="1"/>
    <col min="13" max="13" width="15.7109375" style="15" customWidth="1"/>
    <col min="14" max="14" width="11.7109375" style="15" customWidth="1"/>
    <col min="15" max="15" width="1.7109375" style="15" customWidth="1"/>
    <col min="17" max="17" width="7.85546875" style="5" bestFit="1" customWidth="1"/>
    <col min="18" max="18" width="10.7109375" style="5" customWidth="1"/>
    <col min="19" max="19" width="9.140625" style="5"/>
    <col min="20" max="20" width="3.7109375" style="5" customWidth="1"/>
    <col min="21" max="21" width="10.7109375" style="5" customWidth="1"/>
    <col min="22" max="22" width="1.7109375" style="5" customWidth="1"/>
    <col min="23" max="24" width="5.7109375" style="15" customWidth="1"/>
    <col min="25" max="25" width="15.7109375" style="5" customWidth="1"/>
    <col min="26" max="26" width="30.7109375" style="59" customWidth="1"/>
    <col min="27" max="27" width="20.7109375" style="5" customWidth="1"/>
    <col min="28" max="28" width="30.7109375" style="44" customWidth="1"/>
    <col min="29" max="30" width="9.140625" style="5"/>
    <col min="31" max="36" width="6.7109375" style="5" customWidth="1"/>
    <col min="37" max="38" width="9.140625" style="5"/>
    <col min="39" max="39" width="30.7109375" style="5" customWidth="1"/>
    <col min="40" max="40" width="1.7109375" style="5" customWidth="1"/>
    <col min="41" max="16384" width="9.140625" style="5"/>
  </cols>
  <sheetData>
    <row r="1" spans="1:39" ht="30" customHeight="1" thickBot="1" x14ac:dyDescent="0.3">
      <c r="A1" s="110" t="s">
        <v>210</v>
      </c>
      <c r="B1" s="110"/>
      <c r="C1" s="110"/>
      <c r="D1" s="110"/>
      <c r="E1" s="110"/>
      <c r="G1" s="43"/>
      <c r="H1" s="43"/>
      <c r="I1" s="43" t="s">
        <v>311</v>
      </c>
      <c r="J1" s="43"/>
      <c r="K1" s="43"/>
      <c r="L1" s="43"/>
      <c r="M1" s="43"/>
      <c r="N1" s="43"/>
      <c r="O1" s="5"/>
      <c r="P1" s="109" t="s">
        <v>223</v>
      </c>
      <c r="Q1" s="109"/>
      <c r="R1" s="109"/>
      <c r="S1" s="109"/>
      <c r="T1" s="58"/>
      <c r="U1" s="58"/>
      <c r="W1" s="109" t="s">
        <v>238</v>
      </c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</row>
    <row r="2" spans="1:39" ht="30" customHeight="1" thickBot="1" x14ac:dyDescent="0.3">
      <c r="A2" s="52" t="s">
        <v>209</v>
      </c>
      <c r="C2" s="52" t="s">
        <v>2</v>
      </c>
      <c r="E2" s="52" t="s">
        <v>139</v>
      </c>
      <c r="G2" s="48" t="s">
        <v>235</v>
      </c>
      <c r="H2" s="48" t="s">
        <v>236</v>
      </c>
      <c r="I2" s="48" t="s">
        <v>109</v>
      </c>
      <c r="J2" s="47" t="s">
        <v>110</v>
      </c>
      <c r="K2" s="48" t="s">
        <v>2</v>
      </c>
      <c r="L2" s="48" t="s">
        <v>120</v>
      </c>
      <c r="M2" s="48" t="s">
        <v>119</v>
      </c>
      <c r="N2" s="48" t="s">
        <v>139</v>
      </c>
      <c r="O2" s="5"/>
      <c r="P2" s="52" t="s">
        <v>211</v>
      </c>
      <c r="Q2" s="52" t="s">
        <v>214</v>
      </c>
      <c r="R2" s="52" t="s">
        <v>120</v>
      </c>
      <c r="S2" s="52" t="s">
        <v>109</v>
      </c>
      <c r="T2" s="62" t="s">
        <v>241</v>
      </c>
      <c r="U2" s="52"/>
      <c r="W2" s="76" t="s">
        <v>303</v>
      </c>
      <c r="X2" s="51"/>
      <c r="Y2" s="52" t="str">
        <f>VLOOKUP(W2,Turma,2,0)</f>
        <v>Manhã</v>
      </c>
      <c r="Z2" s="60">
        <f>VLOOKUP(W2,Turma,4,0)</f>
        <v>2019</v>
      </c>
      <c r="AA2" s="52" t="s">
        <v>2</v>
      </c>
      <c r="AB2" s="52" t="s">
        <v>0</v>
      </c>
      <c r="AC2" s="52" t="s">
        <v>454</v>
      </c>
      <c r="AD2" s="52" t="s">
        <v>119</v>
      </c>
      <c r="AE2" s="52" t="s">
        <v>224</v>
      </c>
      <c r="AF2" s="52" t="s">
        <v>225</v>
      </c>
      <c r="AG2" s="52" t="s">
        <v>226</v>
      </c>
      <c r="AH2" s="52" t="s">
        <v>227</v>
      </c>
      <c r="AI2" s="52" t="s">
        <v>228</v>
      </c>
      <c r="AJ2" s="52" t="s">
        <v>242</v>
      </c>
      <c r="AK2" s="62" t="s">
        <v>241</v>
      </c>
      <c r="AL2" s="52"/>
      <c r="AM2" s="62" t="s">
        <v>243</v>
      </c>
    </row>
    <row r="3" spans="1:39" ht="30" customHeight="1" x14ac:dyDescent="0.25">
      <c r="A3" s="53">
        <v>2019</v>
      </c>
      <c r="C3" s="53" t="s">
        <v>112</v>
      </c>
      <c r="E3" s="53" t="s">
        <v>207</v>
      </c>
      <c r="G3" s="50" t="str">
        <f>CONCATENATE("EGC",Tabela1367[[#This Row],[Período]],Tabela1367[[#This Row],[Dif.]],Tabela1367[[#This Row],[Grade]])</f>
        <v>EGC1A2019</v>
      </c>
      <c r="H3" s="50" t="s">
        <v>229</v>
      </c>
      <c r="I3" s="50">
        <v>2019</v>
      </c>
      <c r="J3" s="49" t="s">
        <v>253</v>
      </c>
      <c r="K3" s="50" t="s">
        <v>112</v>
      </c>
      <c r="L3" s="50">
        <v>1</v>
      </c>
      <c r="M3" s="50">
        <v>80</v>
      </c>
      <c r="N3" s="50"/>
      <c r="O3" s="5"/>
      <c r="P3" s="71" t="s">
        <v>303</v>
      </c>
      <c r="Q3" s="71" t="s">
        <v>215</v>
      </c>
      <c r="R3" s="71">
        <v>2</v>
      </c>
      <c r="S3" s="71">
        <v>2019</v>
      </c>
      <c r="T3" s="56">
        <f t="shared" ref="T3:T33" si="0">COUNTIF(W:W,P3)</f>
        <v>1</v>
      </c>
      <c r="U3" s="56" t="str">
        <f>IF(T3=1,"OK","ERRO")</f>
        <v>OK</v>
      </c>
      <c r="V3" s="5" t="str">
        <f>IF($S$3=Tabela1367[[#This Row],[Grade]],IF($R$3=Tabela1367[[#This Row],[Período]],Tabela1367[[#This Row],[Disciplina]],""),"")</f>
        <v/>
      </c>
      <c r="W3" s="56">
        <f>VLOOKUP(W2,Turma,3,0)</f>
        <v>2</v>
      </c>
      <c r="X3" s="56" t="s">
        <v>229</v>
      </c>
      <c r="Y3" s="56" t="str">
        <f>CONCATENATE("EGC",W3,X3,$Z2)</f>
        <v>EGC2A2019</v>
      </c>
      <c r="Z3" s="67" t="str">
        <f t="shared" ref="Z3:Z8" si="1">VLOOKUP(Y3,Disciplinas,4,0)</f>
        <v>Algoritmos de Programação</v>
      </c>
      <c r="AA3" s="56" t="str">
        <f t="shared" ref="AA3:AA8" si="2">VLOOKUP(Y3,Disciplinas,5,0)</f>
        <v>Presencial</v>
      </c>
      <c r="AB3" s="83" t="str">
        <f>EGM!AB3</f>
        <v>Josemar Luís Felix</v>
      </c>
      <c r="AC3" s="56">
        <v>34</v>
      </c>
      <c r="AD3" s="56">
        <f t="shared" ref="AD3:AD8" si="3">VLOOKUP(Y3,Disciplinas,7,0)</f>
        <v>80</v>
      </c>
      <c r="AE3" s="71" t="str">
        <f>IF(EGM!AE3&lt;&gt;"",2,"")</f>
        <v/>
      </c>
      <c r="AF3" s="71" t="str">
        <f>IF(EGM!AF3&lt;&gt;"",2,"")</f>
        <v/>
      </c>
      <c r="AG3" s="71" t="str">
        <f>IF(EGM!AG3&lt;&gt;"",2,"")</f>
        <v/>
      </c>
      <c r="AH3" s="71" t="str">
        <f>IF(EGM!AH3&lt;&gt;"",2,"")</f>
        <v/>
      </c>
      <c r="AI3" s="71">
        <f>IF(EGM!AI3&lt;&gt;"",2,"")</f>
        <v>2</v>
      </c>
      <c r="AJ3" s="71" t="str">
        <f>IF(EGM!AJ3&lt;&gt;"",2,"")</f>
        <v/>
      </c>
      <c r="AK3" s="56">
        <f>SUM(AE3:AJ3)*20</f>
        <v>40</v>
      </c>
      <c r="AL3" s="56" t="str">
        <f>IF(AK3=AD3,"OK","ERRO")</f>
        <v>ERRO</v>
      </c>
      <c r="AM3" s="78" t="s">
        <v>348</v>
      </c>
    </row>
    <row r="4" spans="1:39" ht="30" customHeight="1" thickBot="1" x14ac:dyDescent="0.3">
      <c r="A4" s="15">
        <v>2017</v>
      </c>
      <c r="C4" s="55" t="s">
        <v>117</v>
      </c>
      <c r="E4" s="55" t="s">
        <v>208</v>
      </c>
      <c r="G4" s="50" t="str">
        <f>CONCATENATE("EGC",Tabela1367[[#This Row],[Período]],Tabela1367[[#This Row],[Dif.]],Tabela1367[[#This Row],[Grade]])</f>
        <v>EGC1B2019</v>
      </c>
      <c r="H4" s="50" t="s">
        <v>232</v>
      </c>
      <c r="I4" s="50">
        <v>2019</v>
      </c>
      <c r="J4" s="49" t="s">
        <v>179</v>
      </c>
      <c r="K4" s="50" t="s">
        <v>112</v>
      </c>
      <c r="L4" s="50">
        <v>1</v>
      </c>
      <c r="M4" s="50">
        <v>80</v>
      </c>
      <c r="N4" s="50"/>
      <c r="O4" s="5"/>
      <c r="P4" s="72" t="s">
        <v>304</v>
      </c>
      <c r="Q4" s="72" t="s">
        <v>222</v>
      </c>
      <c r="R4" s="72">
        <v>2</v>
      </c>
      <c r="S4" s="72">
        <v>2019</v>
      </c>
      <c r="T4" s="46">
        <f t="shared" si="0"/>
        <v>1</v>
      </c>
      <c r="U4" s="46" t="str">
        <f t="shared" ref="U4:U9" si="4">IF(T4=1,"OK","ERRO")</f>
        <v>OK</v>
      </c>
      <c r="V4" s="5" t="str">
        <f>IF($S$3=Tabela1367[[#This Row],[Grade]],IF($R$3=Tabela1367[[#This Row],[Período]],Tabela1367[[#This Row],[Disciplina]],""),"")</f>
        <v/>
      </c>
      <c r="W4" s="46">
        <f>W3</f>
        <v>2</v>
      </c>
      <c r="X4" s="46" t="s">
        <v>232</v>
      </c>
      <c r="Y4" s="46" t="str">
        <f>CONCATENATE("EGC",W4,X4,$Z2)</f>
        <v>EGC2B2019</v>
      </c>
      <c r="Z4" s="68" t="str">
        <f t="shared" si="1"/>
        <v>Engenharia Econômica</v>
      </c>
      <c r="AA4" s="46" t="str">
        <f t="shared" si="2"/>
        <v>Presencial</v>
      </c>
      <c r="AB4" s="84" t="str">
        <f>EGM!AB4</f>
        <v>Jair Fioravante Baggio</v>
      </c>
      <c r="AC4" s="46">
        <v>34</v>
      </c>
      <c r="AD4" s="46">
        <f t="shared" si="3"/>
        <v>80</v>
      </c>
      <c r="AE4" s="72" t="str">
        <f>IF(EGM!AE4&lt;&gt;"",2,"")</f>
        <v/>
      </c>
      <c r="AF4" s="72">
        <f>IF(EGM!AF4&lt;&gt;"",2,"")</f>
        <v>2</v>
      </c>
      <c r="AG4" s="72" t="str">
        <f>IF(EGM!AG4&lt;&gt;"",2,"")</f>
        <v/>
      </c>
      <c r="AH4" s="72" t="str">
        <f>IF(EGM!AH4&lt;&gt;"",2,"")</f>
        <v/>
      </c>
      <c r="AI4" s="72" t="str">
        <f>IF(EGM!AI4&lt;&gt;"",2,"")</f>
        <v/>
      </c>
      <c r="AJ4" s="72" t="str">
        <f>IF(EGM!AJ4&lt;&gt;"",2,"")</f>
        <v/>
      </c>
      <c r="AK4" s="46">
        <f t="shared" ref="AK4:AK8" si="5">SUM(AE4:AJ4)*20</f>
        <v>40</v>
      </c>
      <c r="AL4" s="46" t="str">
        <f t="shared" ref="AL4:AL8" si="6">IF(AK4=AD4,"OK","ERRO")</f>
        <v>ERRO</v>
      </c>
      <c r="AM4" s="79" t="str">
        <f>AM3</f>
        <v>Turma conjunta com EGM2M</v>
      </c>
    </row>
    <row r="5" spans="1:39" ht="30" customHeight="1" thickBot="1" x14ac:dyDescent="0.3">
      <c r="A5" s="54">
        <v>2015</v>
      </c>
      <c r="G5" s="50" t="str">
        <f>CONCATENATE("EGC",Tabela1367[[#This Row],[Período]],Tabela1367[[#This Row],[Dif.]],Tabela1367[[#This Row],[Grade]])</f>
        <v>EGC1C2019</v>
      </c>
      <c r="H5" s="50" t="s">
        <v>230</v>
      </c>
      <c r="I5" s="50">
        <v>2019</v>
      </c>
      <c r="J5" s="49" t="s">
        <v>114</v>
      </c>
      <c r="K5" s="50" t="s">
        <v>112</v>
      </c>
      <c r="L5" s="50">
        <v>1</v>
      </c>
      <c r="M5" s="50">
        <v>80</v>
      </c>
      <c r="N5" s="50"/>
      <c r="O5" s="5"/>
      <c r="P5" s="73" t="s">
        <v>305</v>
      </c>
      <c r="Q5" s="73" t="s">
        <v>222</v>
      </c>
      <c r="R5" s="73">
        <v>3</v>
      </c>
      <c r="S5" s="73">
        <v>2017</v>
      </c>
      <c r="T5" s="57">
        <f t="shared" si="0"/>
        <v>1</v>
      </c>
      <c r="U5" s="57" t="str">
        <f t="shared" si="4"/>
        <v>OK</v>
      </c>
      <c r="V5" s="5" t="str">
        <f>IF($S$3=Tabela1367[[#This Row],[Grade]],IF($R$3=Tabela1367[[#This Row],[Período]],Tabela1367[[#This Row],[Disciplina]],""),"")</f>
        <v/>
      </c>
      <c r="W5" s="57">
        <f t="shared" ref="W5:W8" si="7">W4</f>
        <v>2</v>
      </c>
      <c r="X5" s="57" t="s">
        <v>230</v>
      </c>
      <c r="Y5" s="57" t="str">
        <f>CONCATENATE("EGC",W5,X5,$Z2)</f>
        <v>EGC2C2019</v>
      </c>
      <c r="Z5" s="69" t="str">
        <f t="shared" si="1"/>
        <v>Estatística e Probabilidade</v>
      </c>
      <c r="AA5" s="57" t="str">
        <f t="shared" si="2"/>
        <v>Presencial</v>
      </c>
      <c r="AB5" s="85" t="str">
        <f>EGM!AB5</f>
        <v>Carlos Alberto Requião Pires</v>
      </c>
      <c r="AC5" s="57">
        <v>34</v>
      </c>
      <c r="AD5" s="57">
        <f t="shared" si="3"/>
        <v>80</v>
      </c>
      <c r="AE5" s="73" t="str">
        <f>IF(EGM!AE5&lt;&gt;"",2,"")</f>
        <v/>
      </c>
      <c r="AF5" s="73" t="str">
        <f>IF(EGM!AF5&lt;&gt;"",2,"")</f>
        <v/>
      </c>
      <c r="AG5" s="73" t="str">
        <f>IF(EGM!AG5&lt;&gt;"",2,"")</f>
        <v/>
      </c>
      <c r="AH5" s="73">
        <f>IF(EGM!AH5&lt;&gt;"",2,"")</f>
        <v>2</v>
      </c>
      <c r="AI5" s="73" t="str">
        <f>IF(EGM!AI5&lt;&gt;"",2,"")</f>
        <v/>
      </c>
      <c r="AJ5" s="73" t="str">
        <f>IF(EGM!AJ5&lt;&gt;"",2,"")</f>
        <v/>
      </c>
      <c r="AK5" s="57">
        <f t="shared" si="5"/>
        <v>40</v>
      </c>
      <c r="AL5" s="57" t="str">
        <f t="shared" si="6"/>
        <v>ERRO</v>
      </c>
      <c r="AM5" s="80" t="str">
        <f>AM4</f>
        <v>Turma conjunta com EGM2M</v>
      </c>
    </row>
    <row r="6" spans="1:39" ht="30" customHeight="1" thickBot="1" x14ac:dyDescent="0.3">
      <c r="G6" s="50" t="str">
        <f>CONCATENATE("EGC",Tabela1367[[#This Row],[Período]],Tabela1367[[#This Row],[Dif.]],Tabela1367[[#This Row],[Grade]])</f>
        <v>EGC1D2019</v>
      </c>
      <c r="H6" s="50" t="s">
        <v>233</v>
      </c>
      <c r="I6" s="50">
        <v>2019</v>
      </c>
      <c r="J6" s="49" t="s">
        <v>254</v>
      </c>
      <c r="K6" s="50" t="s">
        <v>112</v>
      </c>
      <c r="L6" s="50">
        <v>1</v>
      </c>
      <c r="M6" s="50">
        <v>80</v>
      </c>
      <c r="N6" s="50"/>
      <c r="O6" s="5"/>
      <c r="P6" s="72" t="s">
        <v>306</v>
      </c>
      <c r="Q6" s="72" t="s">
        <v>222</v>
      </c>
      <c r="R6" s="72">
        <v>4</v>
      </c>
      <c r="S6" s="72">
        <v>2017</v>
      </c>
      <c r="T6" s="46">
        <f t="shared" si="0"/>
        <v>1</v>
      </c>
      <c r="U6" s="46" t="str">
        <f t="shared" si="4"/>
        <v>OK</v>
      </c>
      <c r="V6" s="5" t="str">
        <f>IF($S$3=Tabela1367[[#This Row],[Grade]],IF($R$3=Tabela1367[[#This Row],[Período]],Tabela1367[[#This Row],[Disciplina]],""),"")</f>
        <v/>
      </c>
      <c r="W6" s="46">
        <f t="shared" si="7"/>
        <v>2</v>
      </c>
      <c r="X6" s="46" t="s">
        <v>233</v>
      </c>
      <c r="Y6" s="46" t="str">
        <f>CONCATENATE("EGC",W6,X6,$Z2)</f>
        <v>EGC2D2019</v>
      </c>
      <c r="Z6" s="68" t="str">
        <f t="shared" si="1"/>
        <v>Química</v>
      </c>
      <c r="AA6" s="46" t="str">
        <f t="shared" si="2"/>
        <v>Presencial</v>
      </c>
      <c r="AB6" s="84" t="str">
        <f>EGM!AB6</f>
        <v>Priscila Gritten Sieben</v>
      </c>
      <c r="AC6" s="46">
        <v>34</v>
      </c>
      <c r="AD6" s="46">
        <f t="shared" si="3"/>
        <v>80</v>
      </c>
      <c r="AE6" s="72" t="str">
        <f>IF(EGM!AE6&lt;&gt;"",2,"")</f>
        <v/>
      </c>
      <c r="AF6" s="72" t="str">
        <f>IF(EGM!AF6&lt;&gt;"",2,"")</f>
        <v/>
      </c>
      <c r="AG6" s="72">
        <f>IF(EGM!AG6&lt;&gt;"",2,"")</f>
        <v>2</v>
      </c>
      <c r="AH6" s="72" t="str">
        <f>IF(EGM!AH6&lt;&gt;"",2,"")</f>
        <v/>
      </c>
      <c r="AI6" s="72" t="str">
        <f>IF(EGM!AI6&lt;&gt;"",2,"")</f>
        <v/>
      </c>
      <c r="AJ6" s="72" t="str">
        <f>IF(EGM!AJ6&lt;&gt;"",2,"")</f>
        <v/>
      </c>
      <c r="AK6" s="46">
        <f t="shared" si="5"/>
        <v>40</v>
      </c>
      <c r="AL6" s="46" t="str">
        <f t="shared" si="6"/>
        <v>ERRO</v>
      </c>
      <c r="AM6" s="79" t="str">
        <f>AM5</f>
        <v>Turma conjunta com EGM2M</v>
      </c>
    </row>
    <row r="7" spans="1:39" ht="30" customHeight="1" thickBot="1" x14ac:dyDescent="0.3">
      <c r="A7" s="52" t="s">
        <v>214</v>
      </c>
      <c r="G7" s="50" t="str">
        <f>CONCATENATE("EGC",Tabela1367[[#This Row],[Período]],Tabela1367[[#This Row],[Dif.]],Tabela1367[[#This Row],[Grade]])</f>
        <v>EGC1E2019</v>
      </c>
      <c r="H7" s="50" t="s">
        <v>231</v>
      </c>
      <c r="I7" s="50">
        <v>2019</v>
      </c>
      <c r="J7" s="49" t="s">
        <v>118</v>
      </c>
      <c r="K7" s="50" t="s">
        <v>117</v>
      </c>
      <c r="L7" s="50">
        <v>1</v>
      </c>
      <c r="M7" s="50">
        <v>40</v>
      </c>
      <c r="N7" s="50"/>
      <c r="O7" s="5"/>
      <c r="P7" s="73" t="s">
        <v>307</v>
      </c>
      <c r="Q7" s="73" t="s">
        <v>222</v>
      </c>
      <c r="R7" s="73">
        <v>6</v>
      </c>
      <c r="S7" s="73">
        <v>2017</v>
      </c>
      <c r="T7" s="57">
        <f t="shared" si="0"/>
        <v>1</v>
      </c>
      <c r="U7" s="57" t="str">
        <f t="shared" si="4"/>
        <v>OK</v>
      </c>
      <c r="V7" s="5" t="str">
        <f>IF($S$3=Tabela1367[[#This Row],[Grade]],IF($R$3=Tabela1367[[#This Row],[Período]],Tabela1367[[#This Row],[Disciplina]],""),"")</f>
        <v/>
      </c>
      <c r="W7" s="57">
        <f t="shared" si="7"/>
        <v>2</v>
      </c>
      <c r="X7" s="57" t="s">
        <v>231</v>
      </c>
      <c r="Y7" s="57" t="str">
        <f>CONCATENATE("EGC",W7,X7,$Z2)</f>
        <v>EGC2E2019</v>
      </c>
      <c r="Z7" s="69" t="str">
        <f t="shared" si="1"/>
        <v>Raciocínio Lógico</v>
      </c>
      <c r="AA7" s="57" t="str">
        <f t="shared" si="2"/>
        <v>AVA</v>
      </c>
      <c r="AB7" s="85" t="str">
        <f>EGM!AB7</f>
        <v>Marcelo Fassina</v>
      </c>
      <c r="AC7" s="57" t="s">
        <v>447</v>
      </c>
      <c r="AD7" s="57">
        <f t="shared" si="3"/>
        <v>40</v>
      </c>
      <c r="AE7" s="73">
        <f>IF(EGM!AE7&lt;&gt;"",2,"")</f>
        <v>2</v>
      </c>
      <c r="AF7" s="73" t="str">
        <f>IF(EGM!AF7&lt;&gt;"",2,"")</f>
        <v/>
      </c>
      <c r="AG7" s="73" t="str">
        <f>IF(EGM!AG7&lt;&gt;"",2,"")</f>
        <v/>
      </c>
      <c r="AH7" s="73" t="str">
        <f>IF(EGM!AH7&lt;&gt;"",2,"")</f>
        <v/>
      </c>
      <c r="AI7" s="73" t="str">
        <f>IF(EGM!AI7&lt;&gt;"",2,"")</f>
        <v/>
      </c>
      <c r="AJ7" s="73" t="str">
        <f>IF(EGM!AJ7&lt;&gt;"",2,"")</f>
        <v/>
      </c>
      <c r="AK7" s="57">
        <f t="shared" si="5"/>
        <v>40</v>
      </c>
      <c r="AL7" s="57" t="str">
        <f t="shared" si="6"/>
        <v>OK</v>
      </c>
      <c r="AM7" s="80"/>
    </row>
    <row r="8" spans="1:39" ht="30" customHeight="1" thickBot="1" x14ac:dyDescent="0.3">
      <c r="A8" s="53" t="s">
        <v>215</v>
      </c>
      <c r="G8" s="50" t="str">
        <f>CONCATENATE("EGC",Tabela1367[[#This Row],[Período]],Tabela1367[[#This Row],[Dif.]],Tabela1367[[#This Row],[Grade]])</f>
        <v>EGC1F2019</v>
      </c>
      <c r="H8" s="50" t="s">
        <v>234</v>
      </c>
      <c r="I8" s="50">
        <v>2019</v>
      </c>
      <c r="J8" s="49" t="s">
        <v>255</v>
      </c>
      <c r="K8" s="50" t="s">
        <v>117</v>
      </c>
      <c r="L8" s="50">
        <v>1</v>
      </c>
      <c r="M8" s="50">
        <v>40</v>
      </c>
      <c r="N8" s="50"/>
      <c r="O8" s="5"/>
      <c r="P8" s="72" t="s">
        <v>308</v>
      </c>
      <c r="Q8" s="72" t="s">
        <v>222</v>
      </c>
      <c r="R8" s="72">
        <v>8</v>
      </c>
      <c r="S8" s="72">
        <v>2015</v>
      </c>
      <c r="T8" s="46">
        <f t="shared" si="0"/>
        <v>1</v>
      </c>
      <c r="U8" s="46" t="str">
        <f t="shared" si="4"/>
        <v>OK</v>
      </c>
      <c r="V8" s="5" t="str">
        <f>IF($S$3=Tabela1367[[#This Row],[Grade]],IF($R$3=Tabela1367[[#This Row],[Período]],Tabela1367[[#This Row],[Disciplina]],""),"")</f>
        <v/>
      </c>
      <c r="W8" s="55">
        <f t="shared" si="7"/>
        <v>2</v>
      </c>
      <c r="X8" s="55" t="s">
        <v>234</v>
      </c>
      <c r="Y8" s="55" t="str">
        <f>CONCATENATE("EGC",W8,X8,$Z2)</f>
        <v>EGC2F2019</v>
      </c>
      <c r="Z8" s="70" t="str">
        <f t="shared" si="1"/>
        <v>Metodologia Científica</v>
      </c>
      <c r="AA8" s="55" t="str">
        <f t="shared" si="2"/>
        <v>AVA</v>
      </c>
      <c r="AB8" s="82" t="s">
        <v>245</v>
      </c>
      <c r="AC8" s="55" t="s">
        <v>447</v>
      </c>
      <c r="AD8" s="55">
        <f t="shared" si="3"/>
        <v>40</v>
      </c>
      <c r="AE8" s="74">
        <f>IF(EGM!AE8&lt;&gt;"",2,"")</f>
        <v>2</v>
      </c>
      <c r="AF8" s="74" t="str">
        <f>IF(EGM!AF8&lt;&gt;"",2,"")</f>
        <v/>
      </c>
      <c r="AG8" s="74" t="str">
        <f>IF(EGM!AG8&lt;&gt;"",2,"")</f>
        <v/>
      </c>
      <c r="AH8" s="74" t="str">
        <f>IF(EGM!AH8&lt;&gt;"",2,"")</f>
        <v/>
      </c>
      <c r="AI8" s="74" t="str">
        <f>IF(EGM!AI8&lt;&gt;"",2,"")</f>
        <v/>
      </c>
      <c r="AJ8" s="74" t="str">
        <f>IF(EGM!AJ8&lt;&gt;"",2,"")</f>
        <v/>
      </c>
      <c r="AK8" s="55">
        <f t="shared" si="5"/>
        <v>40</v>
      </c>
      <c r="AL8" s="55" t="str">
        <f t="shared" si="6"/>
        <v>OK</v>
      </c>
      <c r="AM8" s="81"/>
    </row>
    <row r="9" spans="1:39" ht="30" customHeight="1" thickBot="1" x14ac:dyDescent="0.3">
      <c r="A9" s="55" t="s">
        <v>222</v>
      </c>
      <c r="G9" s="50" t="str">
        <f>CONCATENATE("EGC",Tabela1367[[#This Row],[Período]],Tabela1367[[#This Row],[Dif.]],Tabela1367[[#This Row],[Grade]])</f>
        <v>EGC2A2019</v>
      </c>
      <c r="H9" s="50" t="s">
        <v>229</v>
      </c>
      <c r="I9" s="50">
        <v>2019</v>
      </c>
      <c r="J9" s="49" t="s">
        <v>256</v>
      </c>
      <c r="K9" s="50" t="s">
        <v>112</v>
      </c>
      <c r="L9" s="50">
        <v>2</v>
      </c>
      <c r="M9" s="50">
        <v>80</v>
      </c>
      <c r="N9" s="50"/>
      <c r="O9" s="5"/>
      <c r="P9" s="73" t="s">
        <v>309</v>
      </c>
      <c r="Q9" s="73" t="s">
        <v>222</v>
      </c>
      <c r="R9" s="73">
        <v>9</v>
      </c>
      <c r="S9" s="73">
        <v>2015</v>
      </c>
      <c r="T9" s="57">
        <f t="shared" si="0"/>
        <v>1</v>
      </c>
      <c r="U9" s="57" t="str">
        <f t="shared" si="4"/>
        <v>OK</v>
      </c>
      <c r="Y9" s="15"/>
      <c r="AA9" s="45"/>
      <c r="AB9" s="59"/>
      <c r="AK9" s="15">
        <f>SUM(AK3:AK8)</f>
        <v>240</v>
      </c>
    </row>
    <row r="10" spans="1:39" ht="30" customHeight="1" thickBot="1" x14ac:dyDescent="0.3">
      <c r="G10" s="50" t="str">
        <f>CONCATENATE("EGC",Tabela1367[[#This Row],[Período]],Tabela1367[[#This Row],[Dif.]],Tabela1367[[#This Row],[Grade]])</f>
        <v>EGC2B2019</v>
      </c>
      <c r="H10" s="50" t="s">
        <v>232</v>
      </c>
      <c r="I10" s="50">
        <v>2019</v>
      </c>
      <c r="J10" s="49" t="s">
        <v>129</v>
      </c>
      <c r="K10" s="50" t="s">
        <v>112</v>
      </c>
      <c r="L10" s="50">
        <v>2</v>
      </c>
      <c r="M10" s="50">
        <v>80</v>
      </c>
      <c r="N10" s="50"/>
      <c r="O10" s="5"/>
      <c r="P10" s="72" t="s">
        <v>310</v>
      </c>
      <c r="Q10" s="72" t="s">
        <v>222</v>
      </c>
      <c r="R10" s="72">
        <v>10</v>
      </c>
      <c r="S10" s="72">
        <v>2015</v>
      </c>
      <c r="T10" s="46">
        <f t="shared" si="0"/>
        <v>1</v>
      </c>
      <c r="U10" s="46" t="str">
        <f>IF(T10=1,"OK","ERRO")</f>
        <v>OK</v>
      </c>
      <c r="W10" s="76" t="s">
        <v>304</v>
      </c>
      <c r="X10" s="62"/>
      <c r="Y10" s="52" t="str">
        <f>VLOOKUP(W10,Turma,2,0)</f>
        <v>Noite</v>
      </c>
      <c r="Z10" s="60">
        <f>VLOOKUP(W10,Turma,4,0)</f>
        <v>2019</v>
      </c>
      <c r="AA10" s="52" t="s">
        <v>2</v>
      </c>
      <c r="AB10" s="52" t="s">
        <v>0</v>
      </c>
      <c r="AC10" s="52" t="s">
        <v>454</v>
      </c>
      <c r="AD10" s="52" t="s">
        <v>119</v>
      </c>
      <c r="AE10" s="52" t="s">
        <v>224</v>
      </c>
      <c r="AF10" s="52" t="s">
        <v>225</v>
      </c>
      <c r="AG10" s="52" t="s">
        <v>226</v>
      </c>
      <c r="AH10" s="52" t="s">
        <v>227</v>
      </c>
      <c r="AI10" s="52" t="s">
        <v>228</v>
      </c>
      <c r="AJ10" s="52" t="s">
        <v>242</v>
      </c>
      <c r="AK10" s="62" t="s">
        <v>241</v>
      </c>
      <c r="AL10" s="52"/>
      <c r="AM10" s="62" t="s">
        <v>243</v>
      </c>
    </row>
    <row r="11" spans="1:39" ht="30" customHeight="1" x14ac:dyDescent="0.25">
      <c r="G11" s="50" t="str">
        <f>CONCATENATE("EGC",Tabela1367[[#This Row],[Período]],Tabela1367[[#This Row],[Dif.]],Tabela1367[[#This Row],[Grade]])</f>
        <v>EGC2C2019</v>
      </c>
      <c r="H11" s="50" t="s">
        <v>230</v>
      </c>
      <c r="I11" s="50">
        <v>2019</v>
      </c>
      <c r="J11" s="49" t="s">
        <v>128</v>
      </c>
      <c r="K11" s="50" t="s">
        <v>112</v>
      </c>
      <c r="L11" s="50">
        <v>2</v>
      </c>
      <c r="M11" s="50">
        <v>80</v>
      </c>
      <c r="N11" s="50"/>
      <c r="O11" s="5"/>
      <c r="P11" s="73"/>
      <c r="Q11" s="73"/>
      <c r="R11" s="73"/>
      <c r="S11" s="73"/>
      <c r="T11" s="57">
        <f t="shared" si="0"/>
        <v>0</v>
      </c>
      <c r="U11" s="57" t="str">
        <f>IF(T11=1,"OK","ERRO")</f>
        <v>ERRO</v>
      </c>
      <c r="W11" s="56">
        <f>VLOOKUP(W10,Turma,3,0)</f>
        <v>2</v>
      </c>
      <c r="X11" s="56" t="s">
        <v>229</v>
      </c>
      <c r="Y11" s="56" t="str">
        <f>CONCATENATE("EGC",W11,X11,$Z10)</f>
        <v>EGC2A2019</v>
      </c>
      <c r="Z11" s="67" t="str">
        <f t="shared" ref="Z11:Z16" si="8">VLOOKUP(Y11,Disciplinas,4,0)</f>
        <v>Algoritmos de Programação</v>
      </c>
      <c r="AA11" s="56" t="str">
        <f t="shared" ref="AA11:AA16" si="9">VLOOKUP(Y11,Disciplinas,5,0)</f>
        <v>Presencial</v>
      </c>
      <c r="AB11" s="83" t="str">
        <f>EGM!AB11</f>
        <v>Josemar Luís Felix</v>
      </c>
      <c r="AC11" s="56">
        <v>31</v>
      </c>
      <c r="AD11" s="56">
        <f t="shared" ref="AD11:AD16" si="10">VLOOKUP(Y11,Disciplinas,7,0)</f>
        <v>80</v>
      </c>
      <c r="AE11" s="71" t="str">
        <f>IF(EGM!AE11&lt;&gt;"",EGM!AE11,"")</f>
        <v/>
      </c>
      <c r="AF11" s="71" t="str">
        <f>IF(EGM!AF11&lt;&gt;"",EGM!AF11,"")</f>
        <v/>
      </c>
      <c r="AG11" s="71" t="str">
        <f>IF(EGM!AG11&lt;&gt;"",EGM!AG11,"")</f>
        <v/>
      </c>
      <c r="AH11" s="71" t="str">
        <f>IF(EGM!AH11&lt;&gt;"",EGM!AH11,"")</f>
        <v/>
      </c>
      <c r="AI11" s="71">
        <f>IF(EGM!AI11&lt;&gt;"",EGM!AI11,"")</f>
        <v>2</v>
      </c>
      <c r="AJ11" s="71" t="str">
        <f>IF(EGM!AJ11&lt;&gt;"",EGM!AJ11,"")</f>
        <v/>
      </c>
      <c r="AK11" s="56">
        <f>SUM(AE11:AJ11)*20</f>
        <v>40</v>
      </c>
      <c r="AL11" s="56" t="str">
        <f>IF(AK11=AD11,"OK","ERRO")</f>
        <v>ERRO</v>
      </c>
      <c r="AM11" s="78" t="s">
        <v>350</v>
      </c>
    </row>
    <row r="12" spans="1:39" ht="30" customHeight="1" x14ac:dyDescent="0.25">
      <c r="G12" s="50" t="str">
        <f>CONCATENATE("EGC",Tabela1367[[#This Row],[Período]],Tabela1367[[#This Row],[Dif.]],Tabela1367[[#This Row],[Grade]])</f>
        <v>EGC2D2019</v>
      </c>
      <c r="H12" s="50" t="s">
        <v>233</v>
      </c>
      <c r="I12" s="50">
        <v>2019</v>
      </c>
      <c r="J12" s="49" t="s">
        <v>135</v>
      </c>
      <c r="K12" s="50" t="s">
        <v>112</v>
      </c>
      <c r="L12" s="50">
        <v>2</v>
      </c>
      <c r="M12" s="50">
        <v>80</v>
      </c>
      <c r="N12" s="50"/>
      <c r="O12" s="5"/>
      <c r="P12" s="72"/>
      <c r="Q12" s="72"/>
      <c r="R12" s="72"/>
      <c r="S12" s="72"/>
      <c r="T12" s="46">
        <f t="shared" si="0"/>
        <v>0</v>
      </c>
      <c r="U12" s="46" t="str">
        <f>IF(T12=1,"OK","ERRO")</f>
        <v>ERRO</v>
      </c>
      <c r="W12" s="46">
        <f>W11</f>
        <v>2</v>
      </c>
      <c r="X12" s="46" t="s">
        <v>232</v>
      </c>
      <c r="Y12" s="46" t="str">
        <f>CONCATENATE("EGC",W12,X12,$Z10)</f>
        <v>EGC2B2019</v>
      </c>
      <c r="Z12" s="68" t="str">
        <f t="shared" si="8"/>
        <v>Engenharia Econômica</v>
      </c>
      <c r="AA12" s="46" t="str">
        <f t="shared" si="9"/>
        <v>Presencial</v>
      </c>
      <c r="AB12" s="84" t="str">
        <f>EGM!AB12</f>
        <v>Jair Fioravante Baggio</v>
      </c>
      <c r="AC12" s="46">
        <v>31</v>
      </c>
      <c r="AD12" s="46">
        <f t="shared" si="10"/>
        <v>80</v>
      </c>
      <c r="AE12" s="72" t="str">
        <f>IF(EGM!AE12&lt;&gt;"",EGM!AE12,"")</f>
        <v/>
      </c>
      <c r="AF12" s="72" t="str">
        <f>IF(EGM!AF12&lt;&gt;"",EGM!AF12,"")</f>
        <v/>
      </c>
      <c r="AG12" s="72" t="str">
        <f>IF(EGM!AG12&lt;&gt;"",EGM!AG12,"")</f>
        <v/>
      </c>
      <c r="AH12" s="72">
        <f>IF(EGM!AH12&lt;&gt;"",EGM!AH12,"")</f>
        <v>2</v>
      </c>
      <c r="AI12" s="72" t="str">
        <f>IF(EGM!AI12&lt;&gt;"",EGM!AI12,"")</f>
        <v/>
      </c>
      <c r="AJ12" s="72" t="str">
        <f>IF(EGM!AJ12&lt;&gt;"",EGM!AJ12,"")</f>
        <v/>
      </c>
      <c r="AK12" s="46">
        <f t="shared" ref="AK12:AK16" si="11">SUM(AE12:AJ12)*20</f>
        <v>40</v>
      </c>
      <c r="AL12" s="46" t="str">
        <f t="shared" ref="AL12:AL16" si="12">IF(AK12=AD12,"OK","ERRO")</f>
        <v>ERRO</v>
      </c>
      <c r="AM12" s="79" t="s">
        <v>350</v>
      </c>
    </row>
    <row r="13" spans="1:39" ht="30" customHeight="1" x14ac:dyDescent="0.25">
      <c r="G13" s="50" t="str">
        <f>CONCATENATE("EGC",Tabela1367[[#This Row],[Período]],Tabela1367[[#This Row],[Dif.]],Tabela1367[[#This Row],[Grade]])</f>
        <v>EGC2E2019</v>
      </c>
      <c r="H13" s="50" t="s">
        <v>231</v>
      </c>
      <c r="I13" s="50">
        <v>2019</v>
      </c>
      <c r="J13" s="49" t="s">
        <v>125</v>
      </c>
      <c r="K13" s="50" t="s">
        <v>117</v>
      </c>
      <c r="L13" s="50">
        <v>2</v>
      </c>
      <c r="M13" s="50">
        <v>40</v>
      </c>
      <c r="N13" s="50"/>
      <c r="O13" s="5"/>
      <c r="P13" s="73"/>
      <c r="Q13" s="73"/>
      <c r="R13" s="73"/>
      <c r="S13" s="73"/>
      <c r="T13" s="57">
        <f t="shared" si="0"/>
        <v>0</v>
      </c>
      <c r="U13" s="57" t="s">
        <v>244</v>
      </c>
      <c r="W13" s="57">
        <f t="shared" ref="W13:W16" si="13">W12</f>
        <v>2</v>
      </c>
      <c r="X13" s="57" t="s">
        <v>230</v>
      </c>
      <c r="Y13" s="57" t="str">
        <f>CONCATENATE("EGC",W13,X13,$Z10)</f>
        <v>EGC2C2019</v>
      </c>
      <c r="Z13" s="69" t="str">
        <f t="shared" si="8"/>
        <v>Estatística e Probabilidade</v>
      </c>
      <c r="AA13" s="57" t="str">
        <f t="shared" si="9"/>
        <v>Presencial</v>
      </c>
      <c r="AB13" s="85" t="str">
        <f>EGM!AB13</f>
        <v>Fernando Weiss</v>
      </c>
      <c r="AC13" s="57">
        <v>31</v>
      </c>
      <c r="AD13" s="57">
        <f t="shared" si="10"/>
        <v>80</v>
      </c>
      <c r="AE13" s="73">
        <f>IF(EGM!AE13&lt;&gt;"",EGM!AE13,"")</f>
        <v>2</v>
      </c>
      <c r="AF13" s="73" t="str">
        <f>IF(EGM!AF13&lt;&gt;"",EGM!AF13,"")</f>
        <v/>
      </c>
      <c r="AG13" s="73" t="str">
        <f>IF(EGM!AG13&lt;&gt;"",EGM!AG13,"")</f>
        <v/>
      </c>
      <c r="AH13" s="73" t="str">
        <f>IF(EGM!AH13&lt;&gt;"",EGM!AH13,"")</f>
        <v/>
      </c>
      <c r="AI13" s="73" t="str">
        <f>IF(EGM!AI13&lt;&gt;"",EGM!AI13,"")</f>
        <v/>
      </c>
      <c r="AJ13" s="73" t="str">
        <f>IF(EGM!AJ13&lt;&gt;"",EGM!AJ13,"")</f>
        <v/>
      </c>
      <c r="AK13" s="57">
        <f t="shared" si="11"/>
        <v>40</v>
      </c>
      <c r="AL13" s="57" t="str">
        <f t="shared" si="12"/>
        <v>ERRO</v>
      </c>
      <c r="AM13" s="80" t="s">
        <v>350</v>
      </c>
    </row>
    <row r="14" spans="1:39" ht="30" customHeight="1" x14ac:dyDescent="0.25">
      <c r="G14" s="50" t="str">
        <f>CONCATENATE("EGC",Tabela1367[[#This Row],[Período]],Tabela1367[[#This Row],[Dif.]],Tabela1367[[#This Row],[Grade]])</f>
        <v>EGC2F2019</v>
      </c>
      <c r="H14" s="50" t="s">
        <v>234</v>
      </c>
      <c r="I14" s="50">
        <v>2019</v>
      </c>
      <c r="J14" s="49" t="s">
        <v>126</v>
      </c>
      <c r="K14" s="50" t="s">
        <v>117</v>
      </c>
      <c r="L14" s="50">
        <v>2</v>
      </c>
      <c r="M14" s="50">
        <v>40</v>
      </c>
      <c r="N14" s="50"/>
      <c r="O14" s="5"/>
      <c r="P14" s="72"/>
      <c r="Q14" s="72"/>
      <c r="R14" s="72"/>
      <c r="S14" s="72"/>
      <c r="T14" s="46">
        <f t="shared" si="0"/>
        <v>0</v>
      </c>
      <c r="U14" s="46" t="s">
        <v>244</v>
      </c>
      <c r="W14" s="46">
        <f t="shared" si="13"/>
        <v>2</v>
      </c>
      <c r="X14" s="46" t="s">
        <v>233</v>
      </c>
      <c r="Y14" s="46" t="str">
        <f>CONCATENATE("EGC",W14,X14,$Z10)</f>
        <v>EGC2D2019</v>
      </c>
      <c r="Z14" s="68" t="str">
        <f t="shared" si="8"/>
        <v>Química</v>
      </c>
      <c r="AA14" s="46" t="str">
        <f t="shared" si="9"/>
        <v>Presencial</v>
      </c>
      <c r="AB14" s="84" t="str">
        <f>EGM!AB14</f>
        <v>Priscila Gritten Sieben</v>
      </c>
      <c r="AC14" s="46">
        <v>31</v>
      </c>
      <c r="AD14" s="46">
        <f t="shared" si="10"/>
        <v>80</v>
      </c>
      <c r="AE14" s="72" t="str">
        <f>IF(EGM!AE14&lt;&gt;"",EGM!AE14,"")</f>
        <v/>
      </c>
      <c r="AF14" s="72" t="str">
        <f>IF(EGM!AF14&lt;&gt;"",EGM!AF14,"")</f>
        <v/>
      </c>
      <c r="AG14" s="72">
        <f>IF(EGM!AG14&lt;&gt;"",EGM!AG14,"")</f>
        <v>2</v>
      </c>
      <c r="AH14" s="72" t="str">
        <f>IF(EGM!AH14&lt;&gt;"",EGM!AH14,"")</f>
        <v/>
      </c>
      <c r="AI14" s="72" t="str">
        <f>IF(EGM!AI14&lt;&gt;"",EGM!AI14,"")</f>
        <v/>
      </c>
      <c r="AJ14" s="72" t="str">
        <f>IF(EGM!AJ14&lt;&gt;"",EGM!AJ14,"")</f>
        <v/>
      </c>
      <c r="AK14" s="46">
        <f t="shared" si="11"/>
        <v>40</v>
      </c>
      <c r="AL14" s="46" t="str">
        <f t="shared" si="12"/>
        <v>ERRO</v>
      </c>
      <c r="AM14" s="79" t="s">
        <v>350</v>
      </c>
    </row>
    <row r="15" spans="1:39" ht="30" customHeight="1" x14ac:dyDescent="0.25">
      <c r="G15" s="50" t="str">
        <f>CONCATENATE("EGC",Tabela1367[[#This Row],[Período]],Tabela1367[[#This Row],[Dif.]],Tabela1367[[#This Row],[Grade]])</f>
        <v>EGC3A2019</v>
      </c>
      <c r="H15" s="50" t="s">
        <v>229</v>
      </c>
      <c r="I15" s="50">
        <v>2019</v>
      </c>
      <c r="J15" s="49" t="s">
        <v>257</v>
      </c>
      <c r="K15" s="50" t="s">
        <v>112</v>
      </c>
      <c r="L15" s="50">
        <v>3</v>
      </c>
      <c r="M15" s="50">
        <v>80</v>
      </c>
      <c r="N15" s="50"/>
      <c r="O15" s="5"/>
      <c r="P15" s="73"/>
      <c r="Q15" s="73"/>
      <c r="R15" s="73"/>
      <c r="S15" s="73"/>
      <c r="T15" s="57">
        <f t="shared" si="0"/>
        <v>0</v>
      </c>
      <c r="U15" s="57" t="s">
        <v>244</v>
      </c>
      <c r="V15" s="5" t="str">
        <f>IF($S$3=Tabela1367[[#This Row],[Grade]],IF($R$3=Tabela1367[[#This Row],[Período]],Tabela1367[[#This Row],[Disciplina]],""),"")</f>
        <v/>
      </c>
      <c r="W15" s="57">
        <f t="shared" si="13"/>
        <v>2</v>
      </c>
      <c r="X15" s="57" t="s">
        <v>231</v>
      </c>
      <c r="Y15" s="57" t="str">
        <f>CONCATENATE("EGC",W15,X15,$Z10)</f>
        <v>EGC2E2019</v>
      </c>
      <c r="Z15" s="69" t="str">
        <f t="shared" si="8"/>
        <v>Raciocínio Lógico</v>
      </c>
      <c r="AA15" s="57" t="str">
        <f t="shared" si="9"/>
        <v>AVA</v>
      </c>
      <c r="AB15" s="86" t="str">
        <f>EGM!AB15</f>
        <v>Marcelo Fassina</v>
      </c>
      <c r="AC15" s="57" t="s">
        <v>447</v>
      </c>
      <c r="AD15" s="57">
        <f t="shared" si="10"/>
        <v>40</v>
      </c>
      <c r="AE15" s="57" t="str">
        <f>IF(EGM!AE15&lt;&gt;"",EGM!AE15,"")</f>
        <v/>
      </c>
      <c r="AF15" s="57">
        <f>IF(EGM!AF15&lt;&gt;"",EGM!AF15,"")</f>
        <v>2</v>
      </c>
      <c r="AG15" s="57" t="str">
        <f>IF(EGM!AG15&lt;&gt;"",EGM!AG15,"")</f>
        <v/>
      </c>
      <c r="AH15" s="57" t="str">
        <f>IF(EGM!AH15&lt;&gt;"",EGM!AH15,"")</f>
        <v/>
      </c>
      <c r="AI15" s="57" t="str">
        <f>IF(EGM!AI15&lt;&gt;"",EGM!AI15,"")</f>
        <v/>
      </c>
      <c r="AJ15" s="57" t="str">
        <f>IF(EGM!AJ15&lt;&gt;"",EGM!AJ15,"")</f>
        <v/>
      </c>
      <c r="AK15" s="57">
        <f t="shared" si="11"/>
        <v>40</v>
      </c>
      <c r="AL15" s="57" t="str">
        <f t="shared" si="12"/>
        <v>OK</v>
      </c>
      <c r="AM15" s="80"/>
    </row>
    <row r="16" spans="1:39" ht="30" customHeight="1" thickBot="1" x14ac:dyDescent="0.3">
      <c r="G16" s="50" t="str">
        <f>CONCATENATE("EGC",Tabela1367[[#This Row],[Período]],Tabela1367[[#This Row],[Dif.]],Tabela1367[[#This Row],[Grade]])</f>
        <v>EGC3B2019</v>
      </c>
      <c r="H16" s="50" t="s">
        <v>232</v>
      </c>
      <c r="I16" s="50">
        <v>2019</v>
      </c>
      <c r="J16" s="49" t="s">
        <v>142</v>
      </c>
      <c r="K16" s="50" t="s">
        <v>112</v>
      </c>
      <c r="L16" s="50">
        <v>3</v>
      </c>
      <c r="M16" s="50">
        <v>80</v>
      </c>
      <c r="N16" s="50"/>
      <c r="O16" s="5"/>
      <c r="P16" s="72"/>
      <c r="Q16" s="72"/>
      <c r="R16" s="72"/>
      <c r="S16" s="72"/>
      <c r="T16" s="46">
        <f t="shared" si="0"/>
        <v>0</v>
      </c>
      <c r="U16" s="46" t="s">
        <v>244</v>
      </c>
      <c r="V16" s="5" t="str">
        <f>IF($S$3=Tabela1367[[#This Row],[Grade]],IF($R$3=Tabela1367[[#This Row],[Período]],Tabela1367[[#This Row],[Disciplina]],""),"")</f>
        <v/>
      </c>
      <c r="W16" s="55">
        <f t="shared" si="13"/>
        <v>2</v>
      </c>
      <c r="X16" s="55" t="s">
        <v>234</v>
      </c>
      <c r="Y16" s="55" t="str">
        <f>CONCATENATE("EGC",W16,X16,$Z10)</f>
        <v>EGC2F2019</v>
      </c>
      <c r="Z16" s="70" t="str">
        <f t="shared" si="8"/>
        <v>Metodologia Científica</v>
      </c>
      <c r="AA16" s="55" t="str">
        <f t="shared" si="9"/>
        <v>AVA</v>
      </c>
      <c r="AB16" s="82" t="s">
        <v>245</v>
      </c>
      <c r="AC16" s="55" t="s">
        <v>447</v>
      </c>
      <c r="AD16" s="55">
        <f t="shared" si="10"/>
        <v>40</v>
      </c>
      <c r="AE16" s="55" t="str">
        <f>IF(EGM!AE16&lt;&gt;"",EGM!AE16,"")</f>
        <v/>
      </c>
      <c r="AF16" s="55">
        <f>IF(EGM!AF16&lt;&gt;"",EGM!AF16,"")</f>
        <v>2</v>
      </c>
      <c r="AG16" s="55" t="str">
        <f>IF(EGM!AG16&lt;&gt;"",EGM!AG16,"")</f>
        <v/>
      </c>
      <c r="AH16" s="55" t="str">
        <f>IF(EGM!AH16&lt;&gt;"",EGM!AH16,"")</f>
        <v/>
      </c>
      <c r="AI16" s="55" t="str">
        <f>IF(EGM!AI16&lt;&gt;"",EGM!AI16,"")</f>
        <v/>
      </c>
      <c r="AJ16" s="55" t="str">
        <f>IF(EGM!AJ16&lt;&gt;"",EGM!AJ16,"")</f>
        <v/>
      </c>
      <c r="AK16" s="55">
        <f t="shared" si="11"/>
        <v>40</v>
      </c>
      <c r="AL16" s="55" t="str">
        <f t="shared" si="12"/>
        <v>OK</v>
      </c>
      <c r="AM16" s="81"/>
    </row>
    <row r="17" spans="7:39" ht="30" customHeight="1" thickBot="1" x14ac:dyDescent="0.3">
      <c r="G17" s="50" t="str">
        <f>CONCATENATE("EGC",Tabela1367[[#This Row],[Período]],Tabela1367[[#This Row],[Dif.]],Tabela1367[[#This Row],[Grade]])</f>
        <v>EGC3C2019</v>
      </c>
      <c r="H17" s="50" t="s">
        <v>230</v>
      </c>
      <c r="I17" s="50">
        <v>2019</v>
      </c>
      <c r="J17" s="49" t="s">
        <v>146</v>
      </c>
      <c r="K17" s="50" t="s">
        <v>112</v>
      </c>
      <c r="L17" s="50">
        <v>3</v>
      </c>
      <c r="M17" s="50">
        <v>80</v>
      </c>
      <c r="N17" s="50"/>
      <c r="O17" s="5"/>
      <c r="P17" s="73"/>
      <c r="Q17" s="73"/>
      <c r="R17" s="73"/>
      <c r="S17" s="73"/>
      <c r="T17" s="57">
        <f t="shared" si="0"/>
        <v>0</v>
      </c>
      <c r="U17" s="57" t="s">
        <v>244</v>
      </c>
      <c r="V17" s="5" t="str">
        <f>IF($S$3=Tabela1367[[#This Row],[Grade]],IF($R$3=Tabela1367[[#This Row],[Período]],Tabela1367[[#This Row],[Disciplina]],""),"")</f>
        <v/>
      </c>
      <c r="AK17" s="15">
        <f>SUM(AK11:AK16)</f>
        <v>240</v>
      </c>
    </row>
    <row r="18" spans="7:39" ht="30" customHeight="1" thickBot="1" x14ac:dyDescent="0.3">
      <c r="G18" s="50" t="str">
        <f>CONCATENATE("EGC",Tabela1367[[#This Row],[Período]],Tabela1367[[#This Row],[Dif.]],Tabela1367[[#This Row],[Grade]])</f>
        <v>EGC3D2019</v>
      </c>
      <c r="H18" s="50" t="s">
        <v>233</v>
      </c>
      <c r="I18" s="50">
        <v>2019</v>
      </c>
      <c r="J18" s="49" t="s">
        <v>190</v>
      </c>
      <c r="K18" s="50" t="s">
        <v>112</v>
      </c>
      <c r="L18" s="50">
        <v>3</v>
      </c>
      <c r="M18" s="50">
        <v>80</v>
      </c>
      <c r="N18" s="50"/>
      <c r="O18" s="5"/>
      <c r="P18" s="72"/>
      <c r="Q18" s="72"/>
      <c r="R18" s="72"/>
      <c r="S18" s="72"/>
      <c r="T18" s="46">
        <f t="shared" si="0"/>
        <v>0</v>
      </c>
      <c r="U18" s="46" t="s">
        <v>244</v>
      </c>
      <c r="V18" s="5" t="str">
        <f>IF($S$3=Tabela1367[[#This Row],[Grade]],IF($R$3=Tabela1367[[#This Row],[Período]],Tabela1367[[#This Row],[Disciplina]],""),"")</f>
        <v/>
      </c>
      <c r="W18" s="77" t="s">
        <v>305</v>
      </c>
      <c r="X18" s="61"/>
      <c r="Y18" s="52" t="str">
        <f>VLOOKUP(W18,Turma,2,0)</f>
        <v>Noite</v>
      </c>
      <c r="Z18" s="60">
        <f>VLOOKUP(W18,Turma,4,0)</f>
        <v>2017</v>
      </c>
      <c r="AA18" s="52" t="s">
        <v>2</v>
      </c>
      <c r="AB18" s="52" t="s">
        <v>0</v>
      </c>
      <c r="AC18" s="52" t="s">
        <v>454</v>
      </c>
      <c r="AD18" s="52" t="s">
        <v>119</v>
      </c>
      <c r="AE18" s="52" t="s">
        <v>224</v>
      </c>
      <c r="AF18" s="52" t="s">
        <v>225</v>
      </c>
      <c r="AG18" s="52" t="s">
        <v>226</v>
      </c>
      <c r="AH18" s="52" t="s">
        <v>227</v>
      </c>
      <c r="AI18" s="52" t="s">
        <v>228</v>
      </c>
      <c r="AJ18" s="52" t="s">
        <v>242</v>
      </c>
      <c r="AK18" s="62" t="s">
        <v>241</v>
      </c>
      <c r="AL18" s="52"/>
      <c r="AM18" s="62" t="s">
        <v>243</v>
      </c>
    </row>
    <row r="19" spans="7:39" ht="30" customHeight="1" x14ac:dyDescent="0.25">
      <c r="G19" s="50" t="str">
        <f>CONCATENATE("EGC",Tabela1367[[#This Row],[Período]],Tabela1367[[#This Row],[Dif.]],Tabela1367[[#This Row],[Grade]])</f>
        <v>EGC3E2019</v>
      </c>
      <c r="H19" s="50" t="s">
        <v>231</v>
      </c>
      <c r="I19" s="50">
        <v>2019</v>
      </c>
      <c r="J19" s="49" t="s">
        <v>176</v>
      </c>
      <c r="K19" s="50" t="s">
        <v>117</v>
      </c>
      <c r="L19" s="50">
        <v>3</v>
      </c>
      <c r="M19" s="50">
        <v>40</v>
      </c>
      <c r="N19" s="50"/>
      <c r="O19" s="5"/>
      <c r="P19" s="73"/>
      <c r="Q19" s="73"/>
      <c r="R19" s="73"/>
      <c r="S19" s="73"/>
      <c r="T19" s="57">
        <f t="shared" si="0"/>
        <v>0</v>
      </c>
      <c r="U19" s="57" t="s">
        <v>244</v>
      </c>
      <c r="V19" s="5" t="str">
        <f>IF($S$3=Tabela1367[[#This Row],[Grade]],IF($R$3=Tabela1367[[#This Row],[Período]],Tabela1367[[#This Row],[Disciplina]],""),"")</f>
        <v/>
      </c>
      <c r="W19" s="56">
        <f>VLOOKUP(W18,Turma,3,0)</f>
        <v>3</v>
      </c>
      <c r="X19" s="56" t="s">
        <v>229</v>
      </c>
      <c r="Y19" s="56" t="str">
        <f>CONCATENATE("EGC",W19,X19,$Z18)</f>
        <v>EGC3A2017</v>
      </c>
      <c r="Z19" s="67" t="str">
        <f t="shared" ref="Z19:Z24" si="14">VLOOKUP(Y19,Disciplinas,4,0)</f>
        <v>Cálculo III – Integral</v>
      </c>
      <c r="AA19" s="56" t="str">
        <f t="shared" ref="AA19:AA24" si="15">VLOOKUP(Y19,Disciplinas,5,0)</f>
        <v>Presencial</v>
      </c>
      <c r="AB19" s="83" t="str">
        <f>EGM!AB19</f>
        <v>Tiago Noronha dos Santos</v>
      </c>
      <c r="AC19" s="56">
        <v>12</v>
      </c>
      <c r="AD19" s="56">
        <f t="shared" ref="AD19:AD24" si="16">VLOOKUP(Y19,Disciplinas,7,0)</f>
        <v>80</v>
      </c>
      <c r="AE19" s="71" t="str">
        <f>IF(EGM!AE19&lt;&gt;"",1,"")</f>
        <v/>
      </c>
      <c r="AF19" s="71" t="str">
        <f>IF(EGM!AF19&lt;&gt;"",1,"")</f>
        <v/>
      </c>
      <c r="AG19" s="71" t="str">
        <f>IF(EGM!AG19&lt;&gt;"",1,"")</f>
        <v/>
      </c>
      <c r="AH19" s="71">
        <f>IF(EGM!AH19&lt;&gt;"",1,"")</f>
        <v>1</v>
      </c>
      <c r="AI19" s="71" t="str">
        <f>IF(EGM!AI19&lt;&gt;"",1,"")</f>
        <v/>
      </c>
      <c r="AJ19" s="71" t="str">
        <f>IF(EGM!AJ19&lt;&gt;"",1,"")</f>
        <v/>
      </c>
      <c r="AK19" s="56">
        <f>SUM(AE19:AJ19)*20</f>
        <v>20</v>
      </c>
      <c r="AL19" s="56" t="str">
        <f>IF(AK19=AD19,"OK","ERRO")</f>
        <v>ERRO</v>
      </c>
      <c r="AM19" s="78" t="s">
        <v>459</v>
      </c>
    </row>
    <row r="20" spans="7:39" ht="30" customHeight="1" x14ac:dyDescent="0.25">
      <c r="G20" s="50" t="str">
        <f>CONCATENATE("EGC",Tabela1367[[#This Row],[Período]],Tabela1367[[#This Row],[Dif.]],Tabela1367[[#This Row],[Grade]])</f>
        <v>EGC3F2019</v>
      </c>
      <c r="H20" s="50" t="s">
        <v>234</v>
      </c>
      <c r="I20" s="50">
        <v>2019</v>
      </c>
      <c r="J20" s="49" t="s">
        <v>116</v>
      </c>
      <c r="K20" s="50" t="s">
        <v>117</v>
      </c>
      <c r="L20" s="50">
        <v>3</v>
      </c>
      <c r="M20" s="50">
        <v>40</v>
      </c>
      <c r="N20" s="50"/>
      <c r="O20" s="5"/>
      <c r="P20" s="72"/>
      <c r="Q20" s="72"/>
      <c r="R20" s="72"/>
      <c r="S20" s="72"/>
      <c r="T20" s="46">
        <f t="shared" si="0"/>
        <v>0</v>
      </c>
      <c r="U20" s="46" t="s">
        <v>244</v>
      </c>
      <c r="V20" s="5" t="str">
        <f>IF($S$3=Tabela1367[[#This Row],[Grade]],IF($R$3=Tabela1367[[#This Row],[Período]],Tabela1367[[#This Row],[Disciplina]],""),"")</f>
        <v/>
      </c>
      <c r="W20" s="46">
        <f>W19</f>
        <v>3</v>
      </c>
      <c r="X20" s="46" t="s">
        <v>232</v>
      </c>
      <c r="Y20" s="46" t="str">
        <f>CONCATENATE("EGC",W20,X20,$Z18)</f>
        <v>EGC3B2017</v>
      </c>
      <c r="Z20" s="68" t="str">
        <f t="shared" si="14"/>
        <v>Física Geral II - Gravitação, Ondas e Termodinâmica</v>
      </c>
      <c r="AA20" s="46" t="str">
        <f t="shared" si="15"/>
        <v>Presencial</v>
      </c>
      <c r="AB20" s="84" t="str">
        <f>EGM!AB20</f>
        <v>Eduardo Massahiko Higashi</v>
      </c>
      <c r="AC20" s="46">
        <v>12</v>
      </c>
      <c r="AD20" s="46">
        <f t="shared" si="16"/>
        <v>80</v>
      </c>
      <c r="AE20" s="72">
        <f>IF(EGM!AE20&lt;&gt;"",1,"")</f>
        <v>1</v>
      </c>
      <c r="AF20" s="72" t="str">
        <f>IF(EGM!AF20&lt;&gt;"",1,"")</f>
        <v/>
      </c>
      <c r="AG20" s="72" t="str">
        <f>IF(EGM!AG20&lt;&gt;"",1,"")</f>
        <v/>
      </c>
      <c r="AH20" s="72" t="str">
        <f>IF(EGM!AH20&lt;&gt;"",1,"")</f>
        <v/>
      </c>
      <c r="AI20" s="72" t="str">
        <f>IF(EGM!AI20&lt;&gt;"",1,"")</f>
        <v/>
      </c>
      <c r="AJ20" s="72" t="str">
        <f>IF(EGM!AJ20&lt;&gt;"",1,"")</f>
        <v/>
      </c>
      <c r="AK20" s="46">
        <f t="shared" ref="AK20:AK24" si="17">SUM(AE20:AJ20)*20</f>
        <v>20</v>
      </c>
      <c r="AL20" s="46" t="str">
        <f t="shared" ref="AL20:AL24" si="18">IF(AK20=AD20,"OK","ERRO")</f>
        <v>ERRO</v>
      </c>
      <c r="AM20" s="79" t="s">
        <v>459</v>
      </c>
    </row>
    <row r="21" spans="7:39" ht="30" customHeight="1" x14ac:dyDescent="0.25">
      <c r="G21" s="50" t="str">
        <f>CONCATENATE("EGC",Tabela1367[[#This Row],[Período]],Tabela1367[[#This Row],[Dif.]],Tabela1367[[#This Row],[Grade]])</f>
        <v>EGC4A2019</v>
      </c>
      <c r="H21" s="50" t="s">
        <v>229</v>
      </c>
      <c r="I21" s="50">
        <v>2019</v>
      </c>
      <c r="J21" s="49" t="s">
        <v>258</v>
      </c>
      <c r="K21" s="50" t="s">
        <v>112</v>
      </c>
      <c r="L21" s="50">
        <v>4</v>
      </c>
      <c r="M21" s="50">
        <v>80</v>
      </c>
      <c r="N21" s="50"/>
      <c r="O21" s="5"/>
      <c r="P21" s="73"/>
      <c r="Q21" s="73"/>
      <c r="R21" s="73"/>
      <c r="S21" s="73"/>
      <c r="T21" s="57">
        <f t="shared" si="0"/>
        <v>0</v>
      </c>
      <c r="U21" s="57" t="s">
        <v>244</v>
      </c>
      <c r="V21" s="5" t="str">
        <f>IF($S$3=Tabela1367[[#This Row],[Grade]],IF($R$3=Tabela1367[[#This Row],[Período]],Tabela1367[[#This Row],[Disciplina]],""),"")</f>
        <v/>
      </c>
      <c r="W21" s="57">
        <f t="shared" ref="W21:W24" si="19">W20</f>
        <v>3</v>
      </c>
      <c r="X21" s="57" t="s">
        <v>230</v>
      </c>
      <c r="Y21" s="57" t="str">
        <f>CONCATENATE("EGC",W21,X21,$Z18)</f>
        <v>EGC3C2017</v>
      </c>
      <c r="Z21" s="69" t="str">
        <f t="shared" si="14"/>
        <v>Ciência e Tecnologia dos Materiais</v>
      </c>
      <c r="AA21" s="57" t="str">
        <f t="shared" si="15"/>
        <v>Presencial</v>
      </c>
      <c r="AB21" s="85" t="str">
        <f>EGM!AB21</f>
        <v>Gabriel Ruggiero do Amaral</v>
      </c>
      <c r="AC21" s="57">
        <v>12</v>
      </c>
      <c r="AD21" s="57">
        <f t="shared" si="16"/>
        <v>80</v>
      </c>
      <c r="AE21" s="73" t="str">
        <f>IF(EGM!AE21&lt;&gt;"",1,"")</f>
        <v/>
      </c>
      <c r="AF21" s="73" t="str">
        <f>IF(EGM!AF21&lt;&gt;"",1,"")</f>
        <v/>
      </c>
      <c r="AG21" s="73">
        <f>IF(EGM!AG21&lt;&gt;"",1,"")</f>
        <v>1</v>
      </c>
      <c r="AH21" s="73" t="str">
        <f>IF(EGM!AH21&lt;&gt;"",1,"")</f>
        <v/>
      </c>
      <c r="AI21" s="73" t="str">
        <f>IF(EGM!AI21&lt;&gt;"",1,"")</f>
        <v/>
      </c>
      <c r="AJ21" s="73" t="str">
        <f>IF(EGM!AJ21&lt;&gt;"",1,"")</f>
        <v/>
      </c>
      <c r="AK21" s="57">
        <f t="shared" si="17"/>
        <v>20</v>
      </c>
      <c r="AL21" s="57" t="str">
        <f t="shared" si="18"/>
        <v>ERRO</v>
      </c>
      <c r="AM21" s="80" t="s">
        <v>459</v>
      </c>
    </row>
    <row r="22" spans="7:39" ht="30" customHeight="1" x14ac:dyDescent="0.25">
      <c r="G22" s="50" t="str">
        <f>CONCATENATE("EGC",Tabela1367[[#This Row],[Período]],Tabela1367[[#This Row],[Dif.]],Tabela1367[[#This Row],[Grade]])</f>
        <v>EGC4B2019</v>
      </c>
      <c r="H22" s="50" t="s">
        <v>232</v>
      </c>
      <c r="I22" s="50">
        <v>2019</v>
      </c>
      <c r="J22" s="49" t="s">
        <v>259</v>
      </c>
      <c r="K22" s="50" t="s">
        <v>112</v>
      </c>
      <c r="L22" s="50">
        <v>4</v>
      </c>
      <c r="M22" s="50">
        <v>80</v>
      </c>
      <c r="N22" s="50"/>
      <c r="O22" s="5"/>
      <c r="P22" s="72"/>
      <c r="Q22" s="72"/>
      <c r="R22" s="72"/>
      <c r="S22" s="72"/>
      <c r="T22" s="46">
        <f t="shared" si="0"/>
        <v>0</v>
      </c>
      <c r="U22" s="46" t="s">
        <v>244</v>
      </c>
      <c r="V22" s="5" t="str">
        <f>IF($S$3=Tabela1367[[#This Row],[Grade]],IF($R$3=Tabela1367[[#This Row],[Período]],Tabela1367[[#This Row],[Disciplina]],""),"")</f>
        <v/>
      </c>
      <c r="W22" s="46">
        <f t="shared" si="19"/>
        <v>3</v>
      </c>
      <c r="X22" s="46" t="s">
        <v>233</v>
      </c>
      <c r="Y22" s="46" t="str">
        <f>CONCATENATE("EGC",W22,X22,$Z18)</f>
        <v>EGC3D2017</v>
      </c>
      <c r="Z22" s="68" t="str">
        <f t="shared" si="14"/>
        <v>Engenharia Econômica</v>
      </c>
      <c r="AA22" s="46" t="str">
        <f t="shared" si="15"/>
        <v>Presencial</v>
      </c>
      <c r="AB22" s="84" t="str">
        <f>EGM!AB22</f>
        <v>Jair Fioravante Baggio</v>
      </c>
      <c r="AC22" s="46">
        <v>12</v>
      </c>
      <c r="AD22" s="46">
        <f t="shared" si="16"/>
        <v>80</v>
      </c>
      <c r="AE22" s="72" t="str">
        <f>IF(EGM!AE22&lt;&gt;"",1,"")</f>
        <v/>
      </c>
      <c r="AF22" s="72">
        <f>IF(EGM!AF22&lt;&gt;"",1,"")</f>
        <v>1</v>
      </c>
      <c r="AG22" s="72" t="str">
        <f>IF(EGM!AG22&lt;&gt;"",1,"")</f>
        <v/>
      </c>
      <c r="AH22" s="72" t="str">
        <f>IF(EGM!AH22&lt;&gt;"",1,"")</f>
        <v/>
      </c>
      <c r="AI22" s="72" t="str">
        <f>IF(EGM!AI22&lt;&gt;"",1,"")</f>
        <v/>
      </c>
      <c r="AJ22" s="72" t="str">
        <f>IF(EGM!AJ22&lt;&gt;"",1,"")</f>
        <v/>
      </c>
      <c r="AK22" s="46">
        <f t="shared" si="17"/>
        <v>20</v>
      </c>
      <c r="AL22" s="46" t="str">
        <f t="shared" si="18"/>
        <v>ERRO</v>
      </c>
      <c r="AM22" s="79" t="s">
        <v>459</v>
      </c>
    </row>
    <row r="23" spans="7:39" ht="30" customHeight="1" x14ac:dyDescent="0.25">
      <c r="G23" s="50" t="str">
        <f>CONCATENATE("EGC",Tabela1367[[#This Row],[Período]],Tabela1367[[#This Row],[Dif.]],Tabela1367[[#This Row],[Grade]])</f>
        <v>EGC4C2019</v>
      </c>
      <c r="H23" s="50" t="s">
        <v>230</v>
      </c>
      <c r="I23" s="50">
        <v>2019</v>
      </c>
      <c r="J23" s="49" t="s">
        <v>260</v>
      </c>
      <c r="K23" s="50" t="s">
        <v>112</v>
      </c>
      <c r="L23" s="50">
        <v>4</v>
      </c>
      <c r="M23" s="50">
        <v>80</v>
      </c>
      <c r="N23" s="50"/>
      <c r="O23" s="5"/>
      <c r="P23" s="73"/>
      <c r="Q23" s="73"/>
      <c r="R23" s="73"/>
      <c r="S23" s="73"/>
      <c r="T23" s="57">
        <f t="shared" si="0"/>
        <v>0</v>
      </c>
      <c r="U23" s="57" t="s">
        <v>244</v>
      </c>
      <c r="V23" s="5" t="str">
        <f>IF($S$3=Tabela1367[[#This Row],[Grade]],IF($R$3=Tabela1367[[#This Row],[Período]],Tabela1367[[#This Row],[Disciplina]],""),"")</f>
        <v/>
      </c>
      <c r="W23" s="57">
        <f t="shared" si="19"/>
        <v>3</v>
      </c>
      <c r="X23" s="57" t="s">
        <v>231</v>
      </c>
      <c r="Y23" s="57" t="str">
        <f>CONCATENATE("EGC",W23,X23,$Z18)</f>
        <v>EGC3E2017</v>
      </c>
      <c r="Z23" s="69" t="str">
        <f t="shared" si="14"/>
        <v>Leitura e Interpretação de Textos</v>
      </c>
      <c r="AA23" s="57" t="str">
        <f t="shared" si="15"/>
        <v>AVA</v>
      </c>
      <c r="AB23" s="85" t="str">
        <f>EGM!AB23</f>
        <v>Flavia Luiza Percegona Zanoni</v>
      </c>
      <c r="AC23" s="57" t="s">
        <v>447</v>
      </c>
      <c r="AD23" s="57">
        <f t="shared" si="16"/>
        <v>40</v>
      </c>
      <c r="AE23" s="73"/>
      <c r="AF23" s="73"/>
      <c r="AG23" s="73"/>
      <c r="AH23" s="73"/>
      <c r="AI23" s="73">
        <v>2</v>
      </c>
      <c r="AJ23" s="73"/>
      <c r="AK23" s="57">
        <f t="shared" si="17"/>
        <v>40</v>
      </c>
      <c r="AL23" s="57" t="str">
        <f t="shared" si="18"/>
        <v>OK</v>
      </c>
      <c r="AM23" s="80"/>
    </row>
    <row r="24" spans="7:39" ht="30" customHeight="1" thickBot="1" x14ac:dyDescent="0.3">
      <c r="G24" s="50" t="str">
        <f>CONCATENATE("EGC",Tabela1367[[#This Row],[Período]],Tabela1367[[#This Row],[Dif.]],Tabela1367[[#This Row],[Grade]])</f>
        <v>EGC4D2019</v>
      </c>
      <c r="H24" s="50" t="s">
        <v>233</v>
      </c>
      <c r="I24" s="50">
        <v>2019</v>
      </c>
      <c r="J24" s="49" t="s">
        <v>261</v>
      </c>
      <c r="K24" s="50" t="s">
        <v>112</v>
      </c>
      <c r="L24" s="50">
        <v>4</v>
      </c>
      <c r="M24" s="50">
        <v>80</v>
      </c>
      <c r="N24" s="50"/>
      <c r="O24" s="5"/>
      <c r="P24" s="72"/>
      <c r="Q24" s="72"/>
      <c r="R24" s="72"/>
      <c r="S24" s="72"/>
      <c r="T24" s="46">
        <f t="shared" si="0"/>
        <v>0</v>
      </c>
      <c r="U24" s="46" t="s">
        <v>244</v>
      </c>
      <c r="V24" s="5" t="str">
        <f>IF($S$3=Tabela1367[[#This Row],[Grade]],IF($R$3=Tabela1367[[#This Row],[Período]],Tabela1367[[#This Row],[Disciplina]],""),"")</f>
        <v/>
      </c>
      <c r="W24" s="55">
        <f t="shared" si="19"/>
        <v>3</v>
      </c>
      <c r="X24" s="55" t="s">
        <v>234</v>
      </c>
      <c r="Y24" s="55" t="str">
        <f>CONCATENATE("EGC",W24,X24,$Z18)</f>
        <v>EGC3F2017</v>
      </c>
      <c r="Z24" s="70" t="str">
        <f t="shared" si="14"/>
        <v>Metodologia Científica</v>
      </c>
      <c r="AA24" s="55" t="str">
        <f t="shared" si="15"/>
        <v>AVA</v>
      </c>
      <c r="AB24" s="82" t="str">
        <f>EGM!AB24</f>
        <v>Rodrigo Otávio dos Santos</v>
      </c>
      <c r="AC24" s="55" t="s">
        <v>447</v>
      </c>
      <c r="AD24" s="55">
        <f t="shared" si="16"/>
        <v>40</v>
      </c>
      <c r="AE24" s="74"/>
      <c r="AF24" s="74"/>
      <c r="AG24" s="74"/>
      <c r="AH24" s="74"/>
      <c r="AI24" s="74">
        <v>2</v>
      </c>
      <c r="AJ24" s="74"/>
      <c r="AK24" s="55">
        <f t="shared" si="17"/>
        <v>40</v>
      </c>
      <c r="AL24" s="55" t="str">
        <f t="shared" si="18"/>
        <v>OK</v>
      </c>
      <c r="AM24" s="81"/>
    </row>
    <row r="25" spans="7:39" ht="30" customHeight="1" thickBot="1" x14ac:dyDescent="0.3">
      <c r="G25" s="50" t="str">
        <f>CONCATENATE("EGC",Tabela1367[[#This Row],[Período]],Tabela1367[[#This Row],[Dif.]],Tabela1367[[#This Row],[Grade]])</f>
        <v>EGC4E2019</v>
      </c>
      <c r="H25" s="50" t="s">
        <v>231</v>
      </c>
      <c r="I25" s="50">
        <v>2019</v>
      </c>
      <c r="J25" s="49" t="s">
        <v>157</v>
      </c>
      <c r="K25" s="50" t="s">
        <v>117</v>
      </c>
      <c r="L25" s="50">
        <v>4</v>
      </c>
      <c r="M25" s="50">
        <v>40</v>
      </c>
      <c r="N25" s="50"/>
      <c r="O25" s="5"/>
      <c r="P25" s="73"/>
      <c r="Q25" s="73"/>
      <c r="R25" s="73"/>
      <c r="S25" s="73"/>
      <c r="T25" s="57">
        <f t="shared" si="0"/>
        <v>0</v>
      </c>
      <c r="U25" s="57" t="s">
        <v>244</v>
      </c>
      <c r="V25" s="5" t="str">
        <f>IF($S$3=Tabela1367[[#This Row],[Grade]],IF($R$3=Tabela1367[[#This Row],[Período]],Tabela1367[[#This Row],[Disciplina]],""),"")</f>
        <v/>
      </c>
      <c r="AK25" s="15">
        <f>SUM(AK19:AK24)</f>
        <v>160</v>
      </c>
    </row>
    <row r="26" spans="7:39" ht="30" customHeight="1" thickBot="1" x14ac:dyDescent="0.3">
      <c r="G26" s="50" t="str">
        <f>CONCATENATE("EGC",Tabela1367[[#This Row],[Período]],Tabela1367[[#This Row],[Dif.]],Tabela1367[[#This Row],[Grade]])</f>
        <v>EGC4F2019</v>
      </c>
      <c r="H26" s="50" t="s">
        <v>234</v>
      </c>
      <c r="I26" s="50">
        <v>2019</v>
      </c>
      <c r="J26" s="49" t="s">
        <v>137</v>
      </c>
      <c r="K26" s="50" t="s">
        <v>117</v>
      </c>
      <c r="L26" s="50">
        <v>4</v>
      </c>
      <c r="M26" s="50">
        <v>40</v>
      </c>
      <c r="N26" s="50"/>
      <c r="O26" s="5"/>
      <c r="P26" s="72"/>
      <c r="Q26" s="72"/>
      <c r="R26" s="72"/>
      <c r="S26" s="72"/>
      <c r="T26" s="46">
        <f t="shared" si="0"/>
        <v>0</v>
      </c>
      <c r="U26" s="46" t="s">
        <v>244</v>
      </c>
      <c r="V26" s="5" t="str">
        <f>IF($S$3=Tabela1367[[#This Row],[Grade]],IF($R$3=Tabela1367[[#This Row],[Período]],Tabela1367[[#This Row],[Disciplina]],""),"")</f>
        <v/>
      </c>
      <c r="W26" s="77" t="s">
        <v>306</v>
      </c>
      <c r="X26" s="61"/>
      <c r="Y26" s="52" t="str">
        <f>VLOOKUP(W26,Turma,2,0)</f>
        <v>Noite</v>
      </c>
      <c r="Z26" s="60">
        <f>VLOOKUP(W26,Turma,4,0)</f>
        <v>2017</v>
      </c>
      <c r="AA26" s="52" t="s">
        <v>2</v>
      </c>
      <c r="AB26" s="52" t="s">
        <v>0</v>
      </c>
      <c r="AC26" s="52" t="s">
        <v>454</v>
      </c>
      <c r="AD26" s="52" t="s">
        <v>119</v>
      </c>
      <c r="AE26" s="52" t="s">
        <v>224</v>
      </c>
      <c r="AF26" s="52" t="s">
        <v>225</v>
      </c>
      <c r="AG26" s="52" t="s">
        <v>226</v>
      </c>
      <c r="AH26" s="52" t="s">
        <v>227</v>
      </c>
      <c r="AI26" s="52" t="s">
        <v>228</v>
      </c>
      <c r="AJ26" s="52" t="s">
        <v>242</v>
      </c>
      <c r="AK26" s="62" t="s">
        <v>241</v>
      </c>
      <c r="AL26" s="52"/>
      <c r="AM26" s="62" t="s">
        <v>243</v>
      </c>
    </row>
    <row r="27" spans="7:39" ht="30" customHeight="1" x14ac:dyDescent="0.25">
      <c r="G27" s="50" t="str">
        <f>CONCATENATE("EGC",Tabela1367[[#This Row],[Período]],Tabela1367[[#This Row],[Dif.]],Tabela1367[[#This Row],[Grade]])</f>
        <v>EGC5A2019</v>
      </c>
      <c r="H27" s="50" t="s">
        <v>229</v>
      </c>
      <c r="I27" s="50">
        <v>2019</v>
      </c>
      <c r="J27" s="49" t="s">
        <v>262</v>
      </c>
      <c r="K27" s="50" t="s">
        <v>112</v>
      </c>
      <c r="L27" s="50">
        <v>5</v>
      </c>
      <c r="M27" s="50">
        <v>80</v>
      </c>
      <c r="N27" s="50"/>
      <c r="O27" s="5"/>
      <c r="P27" s="73"/>
      <c r="Q27" s="73"/>
      <c r="R27" s="73"/>
      <c r="S27" s="73"/>
      <c r="T27" s="57">
        <f t="shared" si="0"/>
        <v>0</v>
      </c>
      <c r="U27" s="57" t="s">
        <v>244</v>
      </c>
      <c r="V27" s="5" t="str">
        <f>IF($S$3=Tabela1367[[#This Row],[Grade]],IF($R$3=Tabela1367[[#This Row],[Período]],Tabela1367[[#This Row],[Disciplina]],""),"")</f>
        <v/>
      </c>
      <c r="W27" s="56">
        <f>VLOOKUP(W26,Turma,3,0)</f>
        <v>4</v>
      </c>
      <c r="X27" s="56" t="s">
        <v>229</v>
      </c>
      <c r="Y27" s="56" t="str">
        <f>CONCATENATE("EGC",W27,X27,$Z26)</f>
        <v>EGC4A2017</v>
      </c>
      <c r="Z27" s="67" t="str">
        <f t="shared" ref="Z27:Z32" si="20">VLOOKUP(Y27,Disciplinas,4,0)</f>
        <v>Cálculo IV - Integrais Múltiplas</v>
      </c>
      <c r="AA27" s="56" t="str">
        <f t="shared" ref="AA27:AA32" si="21">VLOOKUP(Y27,Disciplinas,5,0)</f>
        <v>Presencial</v>
      </c>
      <c r="AB27" s="83" t="s">
        <v>11</v>
      </c>
      <c r="AC27" s="56">
        <v>30</v>
      </c>
      <c r="AD27" s="56">
        <f t="shared" ref="AD27:AD32" si="22">VLOOKUP(Y27,Disciplinas,7,0)</f>
        <v>80</v>
      </c>
      <c r="AE27" s="71" t="str">
        <f>IF(EGM!AE27&lt;&gt;"",2,"")</f>
        <v/>
      </c>
      <c r="AF27" s="71" t="str">
        <f>IF(EGM!AF27&lt;&gt;"",2,"")</f>
        <v/>
      </c>
      <c r="AG27" s="71" t="str">
        <f>IF(EGM!AG27&lt;&gt;"",2,"")</f>
        <v/>
      </c>
      <c r="AH27" s="71" t="str">
        <f>IF(EGM!AH27&lt;&gt;"",2,"")</f>
        <v/>
      </c>
      <c r="AI27" s="71">
        <f>IF(EGM!AI27&lt;&gt;"",2,"")</f>
        <v>2</v>
      </c>
      <c r="AJ27" s="71" t="str">
        <f>IF(EGM!AJ27&lt;&gt;"",2,"")</f>
        <v/>
      </c>
      <c r="AK27" s="56">
        <f>SUM(AE27:AJ27)*20</f>
        <v>40</v>
      </c>
      <c r="AL27" s="56" t="str">
        <f>IF(AK27=AD27,"OK","ERRO")</f>
        <v>ERRO</v>
      </c>
      <c r="AM27" s="78" t="s">
        <v>351</v>
      </c>
    </row>
    <row r="28" spans="7:39" ht="30" customHeight="1" x14ac:dyDescent="0.25">
      <c r="G28" s="50" t="str">
        <f>CONCATENATE("EGC",Tabela1367[[#This Row],[Período]],Tabela1367[[#This Row],[Dif.]],Tabela1367[[#This Row],[Grade]])</f>
        <v>EGC5B2019</v>
      </c>
      <c r="H28" s="50" t="s">
        <v>232</v>
      </c>
      <c r="I28" s="50">
        <v>2019</v>
      </c>
      <c r="J28" s="49" t="s">
        <v>263</v>
      </c>
      <c r="K28" s="50" t="s">
        <v>112</v>
      </c>
      <c r="L28" s="50">
        <v>5</v>
      </c>
      <c r="M28" s="50">
        <v>80</v>
      </c>
      <c r="N28" s="50"/>
      <c r="O28" s="5"/>
      <c r="P28" s="72"/>
      <c r="Q28" s="72"/>
      <c r="R28" s="72"/>
      <c r="S28" s="72"/>
      <c r="T28" s="46">
        <f t="shared" si="0"/>
        <v>0</v>
      </c>
      <c r="U28" s="46" t="s">
        <v>244</v>
      </c>
      <c r="V28" s="5" t="str">
        <f>IF($S$3=Tabela1367[[#This Row],[Grade]],IF($R$3=Tabela1367[[#This Row],[Período]],Tabela1367[[#This Row],[Disciplina]],""),"")</f>
        <v/>
      </c>
      <c r="W28" s="46">
        <f>W27</f>
        <v>4</v>
      </c>
      <c r="X28" s="46" t="s">
        <v>232</v>
      </c>
      <c r="Y28" s="46" t="str">
        <f>CONCATENATE("EGC",W28,X28,$Z26)</f>
        <v>EGC4B2017</v>
      </c>
      <c r="Z28" s="68" t="str">
        <f t="shared" si="20"/>
        <v>Física Geral III - Eletromagnetismo e Ótica</v>
      </c>
      <c r="AA28" s="46" t="str">
        <f t="shared" si="21"/>
        <v>Presencial</v>
      </c>
      <c r="AB28" s="84" t="str">
        <f>EGM!AB28</f>
        <v>Eduardo Massahiko Higashi</v>
      </c>
      <c r="AC28" s="46">
        <v>30</v>
      </c>
      <c r="AD28" s="46">
        <f t="shared" si="22"/>
        <v>80</v>
      </c>
      <c r="AE28" s="72" t="str">
        <f>IF(EGM!AE28&lt;&gt;"",2,"")</f>
        <v/>
      </c>
      <c r="AF28" s="72" t="str">
        <f>IF(EGM!AF28&lt;&gt;"",2,"")</f>
        <v/>
      </c>
      <c r="AG28" s="72" t="str">
        <f>IF(EGM!AG28&lt;&gt;"",2,"")</f>
        <v/>
      </c>
      <c r="AH28" s="72">
        <f>IF(EGM!AH28&lt;&gt;"",2,"")</f>
        <v>2</v>
      </c>
      <c r="AI28" s="72" t="str">
        <f>IF(EGM!AI28&lt;&gt;"",2,"")</f>
        <v/>
      </c>
      <c r="AJ28" s="72" t="str">
        <f>IF(EGM!AJ28&lt;&gt;"",2,"")</f>
        <v/>
      </c>
      <c r="AK28" s="46">
        <f t="shared" ref="AK28:AK32" si="23">SUM(AE28:AJ28)*20</f>
        <v>40</v>
      </c>
      <c r="AL28" s="46" t="str">
        <f t="shared" ref="AL28:AL32" si="24">IF(AK28=AD28,"OK","ERRO")</f>
        <v>ERRO</v>
      </c>
      <c r="AM28" s="79" t="s">
        <v>351</v>
      </c>
    </row>
    <row r="29" spans="7:39" ht="30" customHeight="1" x14ac:dyDescent="0.25">
      <c r="G29" s="50" t="str">
        <f>CONCATENATE("EGC",Tabela1367[[#This Row],[Período]],Tabela1367[[#This Row],[Dif.]],Tabela1367[[#This Row],[Grade]])</f>
        <v>EGC5C2019</v>
      </c>
      <c r="H29" s="50" t="s">
        <v>230</v>
      </c>
      <c r="I29" s="50">
        <v>2019</v>
      </c>
      <c r="J29" s="49" t="s">
        <v>264</v>
      </c>
      <c r="K29" s="50" t="s">
        <v>112</v>
      </c>
      <c r="L29" s="50">
        <v>5</v>
      </c>
      <c r="M29" s="50">
        <v>80</v>
      </c>
      <c r="N29" s="50"/>
      <c r="O29" s="5"/>
      <c r="P29" s="73"/>
      <c r="Q29" s="73"/>
      <c r="R29" s="73"/>
      <c r="S29" s="73"/>
      <c r="T29" s="57">
        <f t="shared" si="0"/>
        <v>0</v>
      </c>
      <c r="U29" s="57" t="s">
        <v>244</v>
      </c>
      <c r="V29" s="5" t="str">
        <f>IF($S$3=Tabela1367[[#This Row],[Grade]],IF($R$3=Tabela1367[[#This Row],[Período]],Tabela1367[[#This Row],[Disciplina]],""),"")</f>
        <v/>
      </c>
      <c r="W29" s="57">
        <f t="shared" ref="W29:W32" si="25">W28</f>
        <v>4</v>
      </c>
      <c r="X29" s="57" t="s">
        <v>230</v>
      </c>
      <c r="Y29" s="57" t="str">
        <f>CONCATENATE("EGC",W29,X29,$Z26)</f>
        <v>EGC4C2017</v>
      </c>
      <c r="Z29" s="69" t="str">
        <f t="shared" si="20"/>
        <v>Estatística e Probabilidade</v>
      </c>
      <c r="AA29" s="57" t="str">
        <f t="shared" si="21"/>
        <v>Presencial</v>
      </c>
      <c r="AB29" s="85" t="str">
        <f>EGM!AB29</f>
        <v>Jair Fioravante Baggio</v>
      </c>
      <c r="AC29" s="57">
        <v>30</v>
      </c>
      <c r="AD29" s="57">
        <f t="shared" si="22"/>
        <v>80</v>
      </c>
      <c r="AE29" s="73" t="str">
        <f>IF(EGM!AE29&lt;&gt;"",2,"")</f>
        <v/>
      </c>
      <c r="AF29" s="73" t="str">
        <f>IF(EGM!AF29&lt;&gt;"",2,"")</f>
        <v/>
      </c>
      <c r="AG29" s="73">
        <f>IF(EGM!AG29&lt;&gt;"",2,"")</f>
        <v>2</v>
      </c>
      <c r="AH29" s="73" t="str">
        <f>IF(EGM!AH29&lt;&gt;"",2,"")</f>
        <v/>
      </c>
      <c r="AI29" s="73" t="str">
        <f>IF(EGM!AI29&lt;&gt;"",2,"")</f>
        <v/>
      </c>
      <c r="AJ29" s="73" t="str">
        <f>IF(EGM!AJ29&lt;&gt;"",2,"")</f>
        <v/>
      </c>
      <c r="AK29" s="57">
        <f t="shared" si="23"/>
        <v>40</v>
      </c>
      <c r="AL29" s="57" t="str">
        <f t="shared" si="24"/>
        <v>ERRO</v>
      </c>
      <c r="AM29" s="80" t="s">
        <v>351</v>
      </c>
    </row>
    <row r="30" spans="7:39" ht="30" customHeight="1" x14ac:dyDescent="0.25">
      <c r="G30" s="50" t="str">
        <f>CONCATENATE("EGC",Tabela1367[[#This Row],[Período]],Tabela1367[[#This Row],[Dif.]],Tabela1367[[#This Row],[Grade]])</f>
        <v>EGC5D2019</v>
      </c>
      <c r="H30" s="50" t="s">
        <v>233</v>
      </c>
      <c r="I30" s="50">
        <v>2019</v>
      </c>
      <c r="J30" s="49" t="s">
        <v>265</v>
      </c>
      <c r="K30" s="50" t="s">
        <v>112</v>
      </c>
      <c r="L30" s="50">
        <v>5</v>
      </c>
      <c r="M30" s="50">
        <v>80</v>
      </c>
      <c r="N30" s="50"/>
      <c r="O30" s="5"/>
      <c r="P30" s="72"/>
      <c r="Q30" s="72"/>
      <c r="R30" s="72"/>
      <c r="S30" s="72"/>
      <c r="T30" s="46">
        <f t="shared" si="0"/>
        <v>0</v>
      </c>
      <c r="U30" s="46" t="s">
        <v>244</v>
      </c>
      <c r="V30" s="5" t="str">
        <f>IF($S$3=Tabela1367[[#This Row],[Grade]],IF($R$3=Tabela1367[[#This Row],[Período]],Tabela1367[[#This Row],[Disciplina]],""),"")</f>
        <v/>
      </c>
      <c r="W30" s="46">
        <f t="shared" si="25"/>
        <v>4</v>
      </c>
      <c r="X30" s="46" t="s">
        <v>233</v>
      </c>
      <c r="Y30" s="46" t="str">
        <f>CONCATENATE("EGC",W30,X30,$Z26)</f>
        <v>EGC4D2017</v>
      </c>
      <c r="Z30" s="68" t="str">
        <f t="shared" si="20"/>
        <v>Informática Aplicada</v>
      </c>
      <c r="AA30" s="46" t="str">
        <f t="shared" si="21"/>
        <v>Presencial</v>
      </c>
      <c r="AB30" s="84" t="str">
        <f>EGM!AB30</f>
        <v>Josemar Luís Felix</v>
      </c>
      <c r="AC30" s="46">
        <v>30</v>
      </c>
      <c r="AD30" s="46">
        <f t="shared" si="22"/>
        <v>80</v>
      </c>
      <c r="AE30" s="72" t="str">
        <f>IF(EGM!AE30&lt;&gt;"",2,"")</f>
        <v/>
      </c>
      <c r="AF30" s="72">
        <f>IF(EGM!AF30&lt;&gt;"",2,"")</f>
        <v>2</v>
      </c>
      <c r="AG30" s="72" t="str">
        <f>IF(EGM!AG30&lt;&gt;"",2,"")</f>
        <v/>
      </c>
      <c r="AH30" s="72" t="str">
        <f>IF(EGM!AH30&lt;&gt;"",2,"")</f>
        <v/>
      </c>
      <c r="AI30" s="72" t="str">
        <f>IF(EGM!AI30&lt;&gt;"",2,"")</f>
        <v/>
      </c>
      <c r="AJ30" s="72" t="str">
        <f>IF(EGM!AJ30&lt;&gt;"",2,"")</f>
        <v/>
      </c>
      <c r="AK30" s="46">
        <f t="shared" si="23"/>
        <v>40</v>
      </c>
      <c r="AL30" s="46" t="str">
        <f t="shared" si="24"/>
        <v>ERRO</v>
      </c>
      <c r="AM30" s="79" t="s">
        <v>351</v>
      </c>
    </row>
    <row r="31" spans="7:39" ht="30" customHeight="1" x14ac:dyDescent="0.25">
      <c r="G31" s="50" t="str">
        <f>CONCATENATE("EGC",Tabela1367[[#This Row],[Período]],Tabela1367[[#This Row],[Dif.]],Tabela1367[[#This Row],[Grade]])</f>
        <v>EGC5E2019</v>
      </c>
      <c r="H31" s="50" t="s">
        <v>231</v>
      </c>
      <c r="I31" s="50">
        <v>2019</v>
      </c>
      <c r="J31" s="49" t="s">
        <v>266</v>
      </c>
      <c r="K31" s="50" t="s">
        <v>117</v>
      </c>
      <c r="L31" s="50">
        <v>5</v>
      </c>
      <c r="M31" s="50">
        <v>40</v>
      </c>
      <c r="N31" s="50"/>
      <c r="O31" s="5"/>
      <c r="P31" s="73"/>
      <c r="Q31" s="73"/>
      <c r="R31" s="73"/>
      <c r="S31" s="73"/>
      <c r="T31" s="57">
        <f t="shared" si="0"/>
        <v>0</v>
      </c>
      <c r="U31" s="57" t="s">
        <v>244</v>
      </c>
      <c r="V31" s="5" t="str">
        <f>IF($S$3=Tabela1367[[#This Row],[Grade]],IF($R$3=Tabela1367[[#This Row],[Período]],Tabela1367[[#This Row],[Disciplina]],""),"")</f>
        <v/>
      </c>
      <c r="W31" s="57">
        <f t="shared" si="25"/>
        <v>4</v>
      </c>
      <c r="X31" s="57" t="s">
        <v>231</v>
      </c>
      <c r="Y31" s="57" t="str">
        <f>CONCATENATE("EGC",W31,X31,$Z26)</f>
        <v>EGC4E2017</v>
      </c>
      <c r="Z31" s="69" t="str">
        <f t="shared" si="20"/>
        <v>Materiais de Construção Civil</v>
      </c>
      <c r="AA31" s="57" t="str">
        <f t="shared" si="21"/>
        <v>Presencial</v>
      </c>
      <c r="AB31" s="85" t="s">
        <v>39</v>
      </c>
      <c r="AC31" s="57">
        <v>12</v>
      </c>
      <c r="AD31" s="57">
        <f t="shared" si="22"/>
        <v>80</v>
      </c>
      <c r="AE31" s="73">
        <v>4</v>
      </c>
      <c r="AF31" s="73"/>
      <c r="AG31" s="73"/>
      <c r="AH31" s="73"/>
      <c r="AI31" s="73"/>
      <c r="AJ31" s="73"/>
      <c r="AK31" s="57">
        <f t="shared" si="23"/>
        <v>80</v>
      </c>
      <c r="AL31" s="57" t="str">
        <f t="shared" si="24"/>
        <v>OK</v>
      </c>
      <c r="AM31" s="80"/>
    </row>
    <row r="32" spans="7:39" ht="30" customHeight="1" thickBot="1" x14ac:dyDescent="0.3">
      <c r="G32" s="50" t="str">
        <f>CONCATENATE("EGC",Tabela1367[[#This Row],[Período]],Tabela1367[[#This Row],[Dif.]],Tabela1367[[#This Row],[Grade]])</f>
        <v>EGC5F2019</v>
      </c>
      <c r="H32" s="50" t="s">
        <v>234</v>
      </c>
      <c r="I32" s="50">
        <v>2019</v>
      </c>
      <c r="J32" s="49" t="s">
        <v>267</v>
      </c>
      <c r="K32" s="50" t="s">
        <v>117</v>
      </c>
      <c r="L32" s="50">
        <v>5</v>
      </c>
      <c r="M32" s="50">
        <v>40</v>
      </c>
      <c r="N32" s="50"/>
      <c r="O32" s="5"/>
      <c r="P32" s="72"/>
      <c r="Q32" s="72"/>
      <c r="R32" s="72"/>
      <c r="S32" s="72"/>
      <c r="T32" s="46">
        <f t="shared" si="0"/>
        <v>0</v>
      </c>
      <c r="U32" s="46" t="s">
        <v>244</v>
      </c>
      <c r="V32" s="5" t="str">
        <f>IF($S$3=Tabela1367[[#This Row],[Grade]],IF($R$3=Tabela1367[[#This Row],[Período]],Tabela1367[[#This Row],[Disciplina]],""),"")</f>
        <v/>
      </c>
      <c r="W32" s="55">
        <f t="shared" si="25"/>
        <v>4</v>
      </c>
      <c r="X32" s="55" t="s">
        <v>234</v>
      </c>
      <c r="Y32" s="55" t="str">
        <f>CONCATENATE("EGC",W32,X32,$Z26)</f>
        <v>EGC4F2017</v>
      </c>
      <c r="Z32" s="70" t="e">
        <f t="shared" si="20"/>
        <v>#N/A</v>
      </c>
      <c r="AA32" s="55" t="e">
        <f t="shared" si="21"/>
        <v>#N/A</v>
      </c>
      <c r="AB32" s="82"/>
      <c r="AC32" s="55"/>
      <c r="AD32" s="55" t="e">
        <f t="shared" si="22"/>
        <v>#N/A</v>
      </c>
      <c r="AE32" s="74"/>
      <c r="AF32" s="74"/>
      <c r="AG32" s="74"/>
      <c r="AH32" s="74"/>
      <c r="AI32" s="74"/>
      <c r="AJ32" s="74"/>
      <c r="AK32" s="55">
        <f t="shared" si="23"/>
        <v>0</v>
      </c>
      <c r="AL32" s="55" t="e">
        <f t="shared" si="24"/>
        <v>#N/A</v>
      </c>
      <c r="AM32" s="81"/>
    </row>
    <row r="33" spans="7:39" ht="30" customHeight="1" thickBot="1" x14ac:dyDescent="0.3">
      <c r="G33" s="50" t="str">
        <f>CONCATENATE("EGC",Tabela1367[[#This Row],[Período]],Tabela1367[[#This Row],[Dif.]],Tabela1367[[#This Row],[Grade]])</f>
        <v>EGC6A2019</v>
      </c>
      <c r="H33" s="50" t="s">
        <v>229</v>
      </c>
      <c r="I33" s="50">
        <v>2019</v>
      </c>
      <c r="J33" s="49" t="s">
        <v>268</v>
      </c>
      <c r="K33" s="50" t="s">
        <v>112</v>
      </c>
      <c r="L33" s="50">
        <v>6</v>
      </c>
      <c r="M33" s="50">
        <v>80</v>
      </c>
      <c r="N33" s="50"/>
      <c r="O33" s="5"/>
      <c r="P33" s="75"/>
      <c r="Q33" s="75"/>
      <c r="R33" s="75"/>
      <c r="S33" s="75"/>
      <c r="T33" s="54">
        <f t="shared" si="0"/>
        <v>0</v>
      </c>
      <c r="U33" s="54" t="s">
        <v>244</v>
      </c>
      <c r="V33" s="5" t="str">
        <f>IF($S$3=Tabela1367[[#This Row],[Grade]],IF($R$3=Tabela1367[[#This Row],[Período]],Tabela1367[[#This Row],[Disciplina]],""),"")</f>
        <v/>
      </c>
      <c r="AK33" s="15">
        <f>SUM(AK27:AK32)</f>
        <v>240</v>
      </c>
    </row>
    <row r="34" spans="7:39" ht="30" customHeight="1" thickBot="1" x14ac:dyDescent="0.3">
      <c r="G34" s="50" t="str">
        <f>CONCATENATE("EGC",Tabela1367[[#This Row],[Período]],Tabela1367[[#This Row],[Dif.]],Tabela1367[[#This Row],[Grade]])</f>
        <v>EGC6B2019</v>
      </c>
      <c r="H34" s="50" t="s">
        <v>232</v>
      </c>
      <c r="I34" s="50">
        <v>2019</v>
      </c>
      <c r="J34" s="49" t="s">
        <v>269</v>
      </c>
      <c r="K34" s="50" t="s">
        <v>112</v>
      </c>
      <c r="L34" s="50">
        <v>6</v>
      </c>
      <c r="M34" s="50">
        <v>80</v>
      </c>
      <c r="N34" s="50"/>
      <c r="O34" s="5"/>
      <c r="P34" s="5"/>
      <c r="V34" s="5" t="str">
        <f>IF($S$3=Tabela1367[[#This Row],[Grade]],IF($R$3=Tabela1367[[#This Row],[Período]],Tabela1367[[#This Row],[Disciplina]],""),"")</f>
        <v/>
      </c>
      <c r="W34" s="77" t="s">
        <v>307</v>
      </c>
      <c r="X34" s="61"/>
      <c r="Y34" s="52" t="str">
        <f>VLOOKUP(W34,Turma,2,0)</f>
        <v>Noite</v>
      </c>
      <c r="Z34" s="60">
        <f>VLOOKUP(W34,Turma,4,0)</f>
        <v>2017</v>
      </c>
      <c r="AA34" s="52" t="s">
        <v>2</v>
      </c>
      <c r="AB34" s="52" t="s">
        <v>0</v>
      </c>
      <c r="AC34" s="52" t="s">
        <v>454</v>
      </c>
      <c r="AD34" s="52" t="s">
        <v>119</v>
      </c>
      <c r="AE34" s="52" t="s">
        <v>224</v>
      </c>
      <c r="AF34" s="52" t="s">
        <v>225</v>
      </c>
      <c r="AG34" s="52" t="s">
        <v>226</v>
      </c>
      <c r="AH34" s="52" t="s">
        <v>227</v>
      </c>
      <c r="AI34" s="52" t="s">
        <v>228</v>
      </c>
      <c r="AJ34" s="52" t="s">
        <v>242</v>
      </c>
      <c r="AK34" s="62" t="s">
        <v>241</v>
      </c>
      <c r="AL34" s="52"/>
      <c r="AM34" s="62" t="s">
        <v>243</v>
      </c>
    </row>
    <row r="35" spans="7:39" ht="30" customHeight="1" x14ac:dyDescent="0.25">
      <c r="G35" s="50" t="str">
        <f>CONCATENATE("EGC",Tabela1367[[#This Row],[Período]],Tabela1367[[#This Row],[Dif.]],Tabela1367[[#This Row],[Grade]])</f>
        <v>EGC6C2019</v>
      </c>
      <c r="H35" s="50" t="s">
        <v>230</v>
      </c>
      <c r="I35" s="50">
        <v>2019</v>
      </c>
      <c r="J35" s="49" t="s">
        <v>270</v>
      </c>
      <c r="K35" s="50" t="s">
        <v>112</v>
      </c>
      <c r="L35" s="50">
        <v>6</v>
      </c>
      <c r="M35" s="50">
        <v>80</v>
      </c>
      <c r="N35" s="50"/>
      <c r="O35" s="5"/>
      <c r="P35" s="5"/>
      <c r="V35" s="5" t="str">
        <f>IF($S$3=Tabela1367[[#This Row],[Grade]],IF($R$3=Tabela1367[[#This Row],[Período]],Tabela1367[[#This Row],[Disciplina]],""),"")</f>
        <v/>
      </c>
      <c r="W35" s="56">
        <f>VLOOKUP(W34,Turma,3,0)</f>
        <v>6</v>
      </c>
      <c r="X35" s="56" t="s">
        <v>229</v>
      </c>
      <c r="Y35" s="56" t="str">
        <f>CONCATENATE("EGC",W35,X35,$Z34)</f>
        <v>EGC6A2017</v>
      </c>
      <c r="Z35" s="67" t="str">
        <f t="shared" ref="Z35:Z40" si="26">VLOOKUP(Y35,Disciplinas,4,0)</f>
        <v>Resistência dos Materiais I</v>
      </c>
      <c r="AA35" s="56" t="str">
        <f t="shared" ref="AA35:AA40" si="27">VLOOKUP(Y35,Disciplinas,5,0)</f>
        <v>Presencial</v>
      </c>
      <c r="AB35" s="83" t="s">
        <v>19</v>
      </c>
      <c r="AC35" s="56">
        <v>22</v>
      </c>
      <c r="AD35" s="56">
        <f t="shared" ref="AD35:AD40" si="28">VLOOKUP(Y35,Disciplinas,7,0)</f>
        <v>80</v>
      </c>
      <c r="AE35" s="71" t="str">
        <f>IF(EGM!AE35&lt;&gt;"",2,"")</f>
        <v/>
      </c>
      <c r="AF35" s="71">
        <v>4</v>
      </c>
      <c r="AG35" s="71" t="str">
        <f>IF(EGM!AG35&lt;&gt;"",2,"")</f>
        <v/>
      </c>
      <c r="AH35" s="71"/>
      <c r="AI35" s="71" t="str">
        <f>IF(EGM!AI35&lt;&gt;"",2,"")</f>
        <v/>
      </c>
      <c r="AJ35" s="71" t="str">
        <f>IF(EGM!AJ35&lt;&gt;"",2,"")</f>
        <v/>
      </c>
      <c r="AK35" s="56">
        <f>SUM(AE35:AJ35)*20</f>
        <v>80</v>
      </c>
      <c r="AL35" s="56" t="str">
        <f>IF(AK35=AD35,"OK","ERRO")</f>
        <v>OK</v>
      </c>
      <c r="AM35" s="78"/>
    </row>
    <row r="36" spans="7:39" ht="30" customHeight="1" x14ac:dyDescent="0.25">
      <c r="G36" s="50" t="str">
        <f>CONCATENATE("EGC",Tabela1367[[#This Row],[Período]],Tabela1367[[#This Row],[Dif.]],Tabela1367[[#This Row],[Grade]])</f>
        <v>EGC6D2019</v>
      </c>
      <c r="H36" s="50" t="s">
        <v>233</v>
      </c>
      <c r="I36" s="50">
        <v>2019</v>
      </c>
      <c r="J36" s="49" t="s">
        <v>271</v>
      </c>
      <c r="K36" s="50" t="s">
        <v>112</v>
      </c>
      <c r="L36" s="50">
        <v>6</v>
      </c>
      <c r="M36" s="50">
        <v>80</v>
      </c>
      <c r="N36" s="50"/>
      <c r="O36" s="5"/>
      <c r="P36" s="5"/>
      <c r="V36" s="5" t="str">
        <f>IF($S$3=Tabela1367[[#This Row],[Grade]],IF($R$3=Tabela1367[[#This Row],[Período]],Tabela1367[[#This Row],[Disciplina]],""),"")</f>
        <v/>
      </c>
      <c r="W36" s="46">
        <f>W35</f>
        <v>6</v>
      </c>
      <c r="X36" s="46" t="s">
        <v>232</v>
      </c>
      <c r="Y36" s="46" t="str">
        <f>CONCATENATE("EGC",W36,X36,$Z34)</f>
        <v>EGC6B2017</v>
      </c>
      <c r="Z36" s="68" t="str">
        <f t="shared" si="26"/>
        <v>Construção Civil II</v>
      </c>
      <c r="AA36" s="46" t="str">
        <f t="shared" si="27"/>
        <v>Presencial</v>
      </c>
      <c r="AB36" s="84" t="s">
        <v>39</v>
      </c>
      <c r="AC36" s="46">
        <v>22</v>
      </c>
      <c r="AD36" s="46">
        <f t="shared" si="28"/>
        <v>80</v>
      </c>
      <c r="AE36" s="72"/>
      <c r="AF36" s="72"/>
      <c r="AG36" s="72"/>
      <c r="AH36" s="72"/>
      <c r="AI36" s="72">
        <v>4</v>
      </c>
      <c r="AJ36" s="72"/>
      <c r="AK36" s="46">
        <f t="shared" ref="AK36:AK40" si="29">SUM(AE36:AJ36)*20</f>
        <v>80</v>
      </c>
      <c r="AL36" s="46" t="str">
        <f t="shared" ref="AL36:AL40" si="30">IF(AK36=AD36,"OK","ERRO")</f>
        <v>OK</v>
      </c>
      <c r="AM36" s="79"/>
    </row>
    <row r="37" spans="7:39" ht="30" customHeight="1" x14ac:dyDescent="0.25">
      <c r="G37" s="50" t="str">
        <f>CONCATENATE("EGC",Tabela1367[[#This Row],[Período]],Tabela1367[[#This Row],[Dif.]],Tabela1367[[#This Row],[Grade]])</f>
        <v>EGC6E2019</v>
      </c>
      <c r="H37" s="50" t="s">
        <v>231</v>
      </c>
      <c r="I37" s="50">
        <v>2019</v>
      </c>
      <c r="J37" s="49" t="s">
        <v>272</v>
      </c>
      <c r="K37" s="50" t="s">
        <v>117</v>
      </c>
      <c r="L37" s="50">
        <v>6</v>
      </c>
      <c r="M37" s="50">
        <v>40</v>
      </c>
      <c r="N37" s="50"/>
      <c r="O37" s="5"/>
      <c r="P37" s="5"/>
      <c r="V37" s="5" t="str">
        <f>IF($S$3=Tabela1367[[#This Row],[Grade]],IF($R$3=Tabela1367[[#This Row],[Período]],Tabela1367[[#This Row],[Disciplina]],""),"")</f>
        <v/>
      </c>
      <c r="W37" s="57">
        <f t="shared" ref="W37:W40" si="31">W36</f>
        <v>6</v>
      </c>
      <c r="X37" s="57" t="s">
        <v>230</v>
      </c>
      <c r="Y37" s="57" t="str">
        <f>CONCATENATE("EGC",W37,X37,$Z34)</f>
        <v>EGC6C2017</v>
      </c>
      <c r="Z37" s="69" t="str">
        <f t="shared" si="26"/>
        <v>Gestão de Recursos Humanos</v>
      </c>
      <c r="AA37" s="57" t="str">
        <f t="shared" si="27"/>
        <v>Presencial</v>
      </c>
      <c r="AB37" s="85" t="str">
        <f>EGM!AB37</f>
        <v>Maurício Kraemer Gonçalves</v>
      </c>
      <c r="AC37" s="57">
        <v>51</v>
      </c>
      <c r="AD37" s="57">
        <f t="shared" si="28"/>
        <v>80</v>
      </c>
      <c r="AE37" s="73" t="str">
        <f>IF(EGM!AE37&lt;&gt;"",2,"")</f>
        <v/>
      </c>
      <c r="AF37" s="73" t="str">
        <f>IF(EGM!AF37&lt;&gt;"",2,"")</f>
        <v/>
      </c>
      <c r="AG37" s="73">
        <f>IF(EGM!AG37&lt;&gt;"",2,"")</f>
        <v>2</v>
      </c>
      <c r="AH37" s="73" t="str">
        <f>IF(EGM!AH37&lt;&gt;"",2,"")</f>
        <v/>
      </c>
      <c r="AI37" s="73" t="str">
        <f>IF(EGM!AI37&lt;&gt;"",2,"")</f>
        <v/>
      </c>
      <c r="AJ37" s="73" t="str">
        <f>IF(EGM!AJ37&lt;&gt;"",2,"")</f>
        <v/>
      </c>
      <c r="AK37" s="57">
        <f t="shared" si="29"/>
        <v>40</v>
      </c>
      <c r="AL37" s="57" t="str">
        <f t="shared" si="30"/>
        <v>ERRO</v>
      </c>
      <c r="AM37" s="80" t="s">
        <v>462</v>
      </c>
    </row>
    <row r="38" spans="7:39" ht="30" customHeight="1" x14ac:dyDescent="0.25">
      <c r="G38" s="50" t="str">
        <f>CONCATENATE("EGC",Tabela1367[[#This Row],[Período]],Tabela1367[[#This Row],[Dif.]],Tabela1367[[#This Row],[Grade]])</f>
        <v>EGC6F2019</v>
      </c>
      <c r="H38" s="50" t="s">
        <v>234</v>
      </c>
      <c r="I38" s="50">
        <v>2019</v>
      </c>
      <c r="J38" s="49" t="s">
        <v>273</v>
      </c>
      <c r="K38" s="50" t="s">
        <v>117</v>
      </c>
      <c r="L38" s="50">
        <v>6</v>
      </c>
      <c r="M38" s="50">
        <v>40</v>
      </c>
      <c r="N38" s="50"/>
      <c r="O38" s="5"/>
      <c r="P38" s="5"/>
      <c r="V38" s="5" t="str">
        <f>IF($S$3=Tabela1367[[#This Row],[Grade]],IF($R$3=Tabela1367[[#This Row],[Período]],Tabela1367[[#This Row],[Disciplina]],""),"")</f>
        <v/>
      </c>
      <c r="W38" s="46">
        <f t="shared" si="31"/>
        <v>6</v>
      </c>
      <c r="X38" s="46" t="s">
        <v>233</v>
      </c>
      <c r="Y38" s="46" t="str">
        <f>CONCATENATE("EGC",W38,X38,$Z34)</f>
        <v>EGC6D2017</v>
      </c>
      <c r="Z38" s="68" t="str">
        <f t="shared" si="26"/>
        <v>Mecânica dos Fluidos</v>
      </c>
      <c r="AA38" s="46" t="str">
        <f t="shared" si="27"/>
        <v>Presencial</v>
      </c>
      <c r="AB38" s="84" t="str">
        <f>EGM!AB45</f>
        <v xml:space="preserve">Monalisa Coelho Martins </v>
      </c>
      <c r="AC38" s="46">
        <v>41</v>
      </c>
      <c r="AD38" s="46">
        <f t="shared" si="28"/>
        <v>80</v>
      </c>
      <c r="AE38" s="72">
        <f>IF(EGM!AE45&lt;&gt;"",EGM!AE45,"")</f>
        <v>2</v>
      </c>
      <c r="AF38" s="72" t="str">
        <f>IF(EGM!AF45&lt;&gt;"",EGM!AF45,"")</f>
        <v/>
      </c>
      <c r="AG38" s="72" t="str">
        <f>IF(EGM!AG45&lt;&gt;"",EGM!AG45,"")</f>
        <v/>
      </c>
      <c r="AH38" s="72" t="str">
        <f>IF(EGM!AH45&lt;&gt;"",EGM!AH45,"")</f>
        <v/>
      </c>
      <c r="AI38" s="72" t="str">
        <f>IF(EGM!AI45&lt;&gt;"",EGM!AI45,"")</f>
        <v/>
      </c>
      <c r="AJ38" s="72" t="str">
        <f>IF(EGM!AJ45&lt;&gt;"",EGM!AJ45,"")</f>
        <v/>
      </c>
      <c r="AK38" s="46">
        <f t="shared" si="29"/>
        <v>40</v>
      </c>
      <c r="AL38" s="46" t="str">
        <f t="shared" si="30"/>
        <v>ERRO</v>
      </c>
      <c r="AM38" s="79" t="s">
        <v>360</v>
      </c>
    </row>
    <row r="39" spans="7:39" ht="30" customHeight="1" x14ac:dyDescent="0.25">
      <c r="G39" s="50" t="str">
        <f>CONCATENATE("EGC",Tabela1367[[#This Row],[Período]],Tabela1367[[#This Row],[Dif.]],Tabela1367[[#This Row],[Grade]])</f>
        <v>EGC7A2019</v>
      </c>
      <c r="H39" s="50" t="s">
        <v>229</v>
      </c>
      <c r="I39" s="50">
        <v>2019</v>
      </c>
      <c r="J39" s="49" t="s">
        <v>274</v>
      </c>
      <c r="K39" s="50" t="s">
        <v>112</v>
      </c>
      <c r="L39" s="50">
        <v>7</v>
      </c>
      <c r="M39" s="50">
        <v>80</v>
      </c>
      <c r="N39" s="50"/>
      <c r="O39" s="5"/>
      <c r="P39" s="5"/>
      <c r="V39" s="5" t="str">
        <f>IF($S$3=Tabela1367[[#This Row],[Grade]],IF($R$3=Tabela1367[[#This Row],[Período]],Tabela1367[[#This Row],[Disciplina]],""),"")</f>
        <v/>
      </c>
      <c r="W39" s="57">
        <f t="shared" si="31"/>
        <v>6</v>
      </c>
      <c r="X39" s="57" t="s">
        <v>231</v>
      </c>
      <c r="Y39" s="57" t="str">
        <f>CONCATENATE("EGC",W39,X39,$Z34)</f>
        <v>EGC6E2017</v>
      </c>
      <c r="Z39" s="69" t="str">
        <f t="shared" si="26"/>
        <v>Raciocínio Lógico</v>
      </c>
      <c r="AA39" s="57" t="str">
        <f t="shared" si="27"/>
        <v>AVA</v>
      </c>
      <c r="AB39" s="85" t="s">
        <v>239</v>
      </c>
      <c r="AC39" s="57">
        <v>22</v>
      </c>
      <c r="AD39" s="57">
        <f t="shared" si="28"/>
        <v>40</v>
      </c>
      <c r="AE39" s="73"/>
      <c r="AF39" s="73"/>
      <c r="AG39" s="73"/>
      <c r="AH39" s="73">
        <v>2</v>
      </c>
      <c r="AI39" s="73"/>
      <c r="AJ39" s="73"/>
      <c r="AK39" s="57">
        <f t="shared" si="29"/>
        <v>40</v>
      </c>
      <c r="AL39" s="57" t="str">
        <f t="shared" si="30"/>
        <v>OK</v>
      </c>
      <c r="AM39" s="80"/>
    </row>
    <row r="40" spans="7:39" ht="30" customHeight="1" thickBot="1" x14ac:dyDescent="0.3">
      <c r="G40" s="50" t="str">
        <f>CONCATENATE("EGC",Tabela1367[[#This Row],[Período]],Tabela1367[[#This Row],[Dif.]],Tabela1367[[#This Row],[Grade]])</f>
        <v>EGC7B2019</v>
      </c>
      <c r="H40" s="50" t="s">
        <v>232</v>
      </c>
      <c r="I40" s="50">
        <v>2019</v>
      </c>
      <c r="J40" s="49" t="s">
        <v>275</v>
      </c>
      <c r="K40" s="50" t="s">
        <v>112</v>
      </c>
      <c r="L40" s="50">
        <v>7</v>
      </c>
      <c r="M40" s="50">
        <v>80</v>
      </c>
      <c r="N40" s="50"/>
      <c r="O40" s="5"/>
      <c r="P40" s="5"/>
      <c r="V40" s="5" t="str">
        <f>IF($S$3=Tabela1367[[#This Row],[Grade]],IF($R$3=Tabela1367[[#This Row],[Período]],Tabela1367[[#This Row],[Disciplina]],""),"")</f>
        <v/>
      </c>
      <c r="W40" s="55">
        <f t="shared" si="31"/>
        <v>6</v>
      </c>
      <c r="X40" s="55" t="s">
        <v>234</v>
      </c>
      <c r="Y40" s="55" t="str">
        <f>CONCATENATE("EGC",W40,X40,$Z34)</f>
        <v>EGC6F2017</v>
      </c>
      <c r="Z40" s="70" t="str">
        <f t="shared" si="26"/>
        <v>Sociedade Contemporânea</v>
      </c>
      <c r="AA40" s="55" t="str">
        <f t="shared" si="27"/>
        <v>AVA</v>
      </c>
      <c r="AB40" s="82" t="s">
        <v>237</v>
      </c>
      <c r="AC40" s="55">
        <v>22</v>
      </c>
      <c r="AD40" s="55">
        <f t="shared" si="28"/>
        <v>40</v>
      </c>
      <c r="AE40" s="74"/>
      <c r="AF40" s="74"/>
      <c r="AG40" s="74"/>
      <c r="AH40" s="74">
        <v>2</v>
      </c>
      <c r="AI40" s="74"/>
      <c r="AJ40" s="74"/>
      <c r="AK40" s="55">
        <f t="shared" si="29"/>
        <v>40</v>
      </c>
      <c r="AL40" s="55" t="str">
        <f t="shared" si="30"/>
        <v>OK</v>
      </c>
      <c r="AM40" s="81"/>
    </row>
    <row r="41" spans="7:39" ht="30" customHeight="1" thickBot="1" x14ac:dyDescent="0.3">
      <c r="G41" s="50" t="str">
        <f>CONCATENATE("EGC",Tabela1367[[#This Row],[Período]],Tabela1367[[#This Row],[Dif.]],Tabela1367[[#This Row],[Grade]])</f>
        <v>EGC7C2019</v>
      </c>
      <c r="H41" s="50" t="s">
        <v>230</v>
      </c>
      <c r="I41" s="50">
        <v>2019</v>
      </c>
      <c r="J41" s="49" t="s">
        <v>276</v>
      </c>
      <c r="K41" s="50" t="s">
        <v>112</v>
      </c>
      <c r="L41" s="50">
        <v>7</v>
      </c>
      <c r="M41" s="50">
        <v>80</v>
      </c>
      <c r="N41" s="50"/>
      <c r="O41" s="5"/>
      <c r="P41" s="5"/>
      <c r="V41" s="5" t="str">
        <f>IF($S$3=Tabela1367[[#This Row],[Grade]],IF($R$3=Tabela1367[[#This Row],[Período]],Tabela1367[[#This Row],[Disciplina]],""),"")</f>
        <v/>
      </c>
      <c r="AK41" s="15">
        <f>SUM(AK35:AK40)</f>
        <v>320</v>
      </c>
    </row>
    <row r="42" spans="7:39" ht="30" customHeight="1" thickBot="1" x14ac:dyDescent="0.3">
      <c r="G42" s="50" t="str">
        <f>CONCATENATE("EGC",Tabela1367[[#This Row],[Período]],Tabela1367[[#This Row],[Dif.]],Tabela1367[[#This Row],[Grade]])</f>
        <v>EGC7D2019</v>
      </c>
      <c r="H42" s="50" t="s">
        <v>233</v>
      </c>
      <c r="I42" s="50">
        <v>2019</v>
      </c>
      <c r="J42" s="49" t="s">
        <v>277</v>
      </c>
      <c r="K42" s="50" t="s">
        <v>112</v>
      </c>
      <c r="L42" s="50">
        <v>7</v>
      </c>
      <c r="M42" s="50">
        <v>80</v>
      </c>
      <c r="N42" s="50"/>
      <c r="O42" s="5"/>
      <c r="P42" s="5"/>
      <c r="V42" s="5" t="str">
        <f>IF($S$3=Tabela1367[[#This Row],[Grade]],IF($R$3=Tabela1367[[#This Row],[Período]],Tabela1367[[#This Row],[Disciplina]],""),"")</f>
        <v/>
      </c>
      <c r="W42" s="77" t="s">
        <v>308</v>
      </c>
      <c r="X42" s="61"/>
      <c r="Y42" s="52" t="str">
        <f>VLOOKUP(W42,Turma,2,0)</f>
        <v>Noite</v>
      </c>
      <c r="Z42" s="60">
        <f>VLOOKUP(W42,Turma,4,0)</f>
        <v>2015</v>
      </c>
      <c r="AA42" s="52" t="s">
        <v>2</v>
      </c>
      <c r="AB42" s="52" t="s">
        <v>0</v>
      </c>
      <c r="AC42" s="52" t="s">
        <v>454</v>
      </c>
      <c r="AD42" s="52" t="s">
        <v>119</v>
      </c>
      <c r="AE42" s="52" t="s">
        <v>224</v>
      </c>
      <c r="AF42" s="52" t="s">
        <v>225</v>
      </c>
      <c r="AG42" s="52" t="s">
        <v>226</v>
      </c>
      <c r="AH42" s="52" t="s">
        <v>227</v>
      </c>
      <c r="AI42" s="52" t="s">
        <v>228</v>
      </c>
      <c r="AJ42" s="52" t="s">
        <v>242</v>
      </c>
      <c r="AK42" s="62" t="s">
        <v>241</v>
      </c>
      <c r="AL42" s="52"/>
      <c r="AM42" s="62" t="s">
        <v>243</v>
      </c>
    </row>
    <row r="43" spans="7:39" ht="30" customHeight="1" x14ac:dyDescent="0.25">
      <c r="G43" s="50" t="str">
        <f>CONCATENATE("EGC",Tabela1367[[#This Row],[Período]],Tabela1367[[#This Row],[Dif.]],Tabela1367[[#This Row],[Grade]])</f>
        <v>EGC7E2019</v>
      </c>
      <c r="H43" s="50" t="s">
        <v>231</v>
      </c>
      <c r="I43" s="50">
        <v>2019</v>
      </c>
      <c r="J43" s="49" t="s">
        <v>131</v>
      </c>
      <c r="K43" s="50" t="s">
        <v>117</v>
      </c>
      <c r="L43" s="50">
        <v>7</v>
      </c>
      <c r="M43" s="50">
        <v>40</v>
      </c>
      <c r="N43" s="50"/>
      <c r="O43" s="5"/>
      <c r="P43" s="5"/>
      <c r="V43" s="5" t="str">
        <f>IF($S$3=Tabela1367[[#This Row],[Grade]],IF($R$3=Tabela1367[[#This Row],[Período]],Tabela1367[[#This Row],[Disciplina]],""),"")</f>
        <v/>
      </c>
      <c r="W43" s="56">
        <f>VLOOKUP(W42,Turma,3,0)</f>
        <v>8</v>
      </c>
      <c r="X43" s="56" t="s">
        <v>229</v>
      </c>
      <c r="Y43" s="56" t="str">
        <f>CONCATENATE("EGC",W43,X43,$Z42)</f>
        <v>EGC8A2015</v>
      </c>
      <c r="Z43" s="67" t="str">
        <f t="shared" ref="Z43:Z48" si="32">VLOOKUP(Y43,Disciplinas,4,0)</f>
        <v>Fundações</v>
      </c>
      <c r="AA43" s="56" t="str">
        <f t="shared" ref="AA43:AA48" si="33">VLOOKUP(Y43,Disciplinas,5,0)</f>
        <v>Presencial</v>
      </c>
      <c r="AB43" s="83" t="s">
        <v>38</v>
      </c>
      <c r="AC43" s="56">
        <v>44</v>
      </c>
      <c r="AD43" s="56">
        <f t="shared" ref="AD43:AD48" si="34">VLOOKUP(Y43,Disciplinas,7,0)</f>
        <v>80</v>
      </c>
      <c r="AE43" s="71"/>
      <c r="AF43" s="71"/>
      <c r="AG43" s="71"/>
      <c r="AH43" s="71"/>
      <c r="AI43" s="71">
        <v>4</v>
      </c>
      <c r="AJ43" s="71"/>
      <c r="AK43" s="56">
        <f>SUM(AE43:AJ43)*20</f>
        <v>80</v>
      </c>
      <c r="AL43" s="56" t="str">
        <f>IF(AK43=AD43,"OK","ERRO")</f>
        <v>OK</v>
      </c>
      <c r="AM43" s="78"/>
    </row>
    <row r="44" spans="7:39" ht="30" customHeight="1" x14ac:dyDescent="0.25">
      <c r="G44" s="50" t="str">
        <f>CONCATENATE("EGC",Tabela1367[[#This Row],[Período]],Tabela1367[[#This Row],[Dif.]],Tabela1367[[#This Row],[Grade]])</f>
        <v>EGC7F2019</v>
      </c>
      <c r="H44" s="50" t="s">
        <v>234</v>
      </c>
      <c r="I44" s="50">
        <v>2019</v>
      </c>
      <c r="J44" s="49" t="s">
        <v>278</v>
      </c>
      <c r="K44" s="50" t="s">
        <v>117</v>
      </c>
      <c r="L44" s="50">
        <v>7</v>
      </c>
      <c r="M44" s="50">
        <v>40</v>
      </c>
      <c r="N44" s="50"/>
      <c r="O44" s="5"/>
      <c r="P44" s="5"/>
      <c r="V44" s="5" t="str">
        <f>IF($S$3=Tabela1367[[#This Row],[Grade]],IF($R$3=Tabela1367[[#This Row],[Período]],Tabela1367[[#This Row],[Disciplina]],""),"")</f>
        <v/>
      </c>
      <c r="W44" s="46">
        <f>W43</f>
        <v>8</v>
      </c>
      <c r="X44" s="46" t="s">
        <v>232</v>
      </c>
      <c r="Y44" s="46" t="str">
        <f>CONCATENATE("EGC",W44,X44,$Z42)</f>
        <v>EGC8B2015</v>
      </c>
      <c r="Z44" s="68" t="str">
        <f t="shared" si="32"/>
        <v>Concreto Armado</v>
      </c>
      <c r="AA44" s="46" t="str">
        <f t="shared" si="33"/>
        <v>Presencial</v>
      </c>
      <c r="AB44" s="84" t="s">
        <v>30</v>
      </c>
      <c r="AC44" s="46">
        <v>44</v>
      </c>
      <c r="AD44" s="46">
        <f t="shared" si="34"/>
        <v>80</v>
      </c>
      <c r="AE44" s="72"/>
      <c r="AF44" s="72"/>
      <c r="AG44" s="72">
        <v>4</v>
      </c>
      <c r="AH44" s="72"/>
      <c r="AI44" s="72"/>
      <c r="AJ44" s="72"/>
      <c r="AK44" s="46">
        <f t="shared" ref="AK44:AK48" si="35">SUM(AE44:AJ44)*20</f>
        <v>80</v>
      </c>
      <c r="AL44" s="46" t="str">
        <f t="shared" ref="AL44:AL48" si="36">IF(AK44=AD44,"OK","ERRO")</f>
        <v>OK</v>
      </c>
      <c r="AM44" s="79"/>
    </row>
    <row r="45" spans="7:39" ht="30" customHeight="1" x14ac:dyDescent="0.25">
      <c r="G45" s="50" t="str">
        <f>CONCATENATE("EGC",Tabela1367[[#This Row],[Período]],Tabela1367[[#This Row],[Dif.]],Tabela1367[[#This Row],[Grade]])</f>
        <v>EGC8A2019</v>
      </c>
      <c r="H45" s="50" t="s">
        <v>229</v>
      </c>
      <c r="I45" s="50">
        <v>2019</v>
      </c>
      <c r="J45" s="49" t="s">
        <v>279</v>
      </c>
      <c r="K45" s="50" t="s">
        <v>112</v>
      </c>
      <c r="L45" s="50">
        <v>8</v>
      </c>
      <c r="M45" s="50">
        <v>80</v>
      </c>
      <c r="N45" s="50"/>
      <c r="O45" s="5"/>
      <c r="P45" s="5"/>
      <c r="V45" s="5" t="str">
        <f>IF($S$3=Tabela1367[[#This Row],[Grade]],IF($R$3=Tabela1367[[#This Row],[Período]],Tabela1367[[#This Row],[Disciplina]],""),"")</f>
        <v/>
      </c>
      <c r="W45" s="57">
        <f t="shared" ref="W45:W48" si="37">W44</f>
        <v>8</v>
      </c>
      <c r="X45" s="57" t="s">
        <v>230</v>
      </c>
      <c r="Y45" s="57" t="str">
        <f>CONCATENATE("EGC",W45,X45,$Z42)</f>
        <v>EGC8C2015</v>
      </c>
      <c r="Z45" s="69" t="str">
        <f t="shared" si="32"/>
        <v>Planejamento e Controle de Obras</v>
      </c>
      <c r="AA45" s="57" t="str">
        <f t="shared" si="33"/>
        <v>Presencial</v>
      </c>
      <c r="AB45" s="85" t="s">
        <v>17</v>
      </c>
      <c r="AC45" s="57">
        <v>44</v>
      </c>
      <c r="AD45" s="57">
        <f t="shared" si="34"/>
        <v>80</v>
      </c>
      <c r="AE45" s="73"/>
      <c r="AF45" s="73">
        <v>4</v>
      </c>
      <c r="AG45" s="73"/>
      <c r="AH45" s="73"/>
      <c r="AI45" s="73"/>
      <c r="AJ45" s="73"/>
      <c r="AK45" s="57">
        <f t="shared" si="35"/>
        <v>80</v>
      </c>
      <c r="AL45" s="57" t="str">
        <f t="shared" si="36"/>
        <v>OK</v>
      </c>
      <c r="AM45" s="80"/>
    </row>
    <row r="46" spans="7:39" ht="30" customHeight="1" x14ac:dyDescent="0.25">
      <c r="G46" s="50" t="str">
        <f>CONCATENATE("EGC",Tabela1367[[#This Row],[Período]],Tabela1367[[#This Row],[Dif.]],Tabela1367[[#This Row],[Grade]])</f>
        <v>EGC8B2019</v>
      </c>
      <c r="H46" s="50" t="s">
        <v>232</v>
      </c>
      <c r="I46" s="50">
        <v>2019</v>
      </c>
      <c r="J46" s="49" t="s">
        <v>280</v>
      </c>
      <c r="K46" s="50" t="s">
        <v>112</v>
      </c>
      <c r="L46" s="50">
        <v>8</v>
      </c>
      <c r="M46" s="50">
        <v>80</v>
      </c>
      <c r="N46" s="50"/>
      <c r="O46" s="5"/>
      <c r="P46" s="5"/>
      <c r="V46" s="5" t="str">
        <f>IF($S$3=Tabela1367[[#This Row],[Grade]],IF($R$3=Tabela1367[[#This Row],[Período]],Tabela1367[[#This Row],[Disciplina]],""),"")</f>
        <v/>
      </c>
      <c r="W46" s="46">
        <f t="shared" si="37"/>
        <v>8</v>
      </c>
      <c r="X46" s="46" t="s">
        <v>233</v>
      </c>
      <c r="Y46" s="46" t="str">
        <f>CONCATENATE("EGC",W46,X46,$Z42)</f>
        <v>EGC8D2015</v>
      </c>
      <c r="Z46" s="68" t="str">
        <f t="shared" si="32"/>
        <v>Teoria das Estruturas</v>
      </c>
      <c r="AA46" s="46" t="str">
        <f t="shared" si="33"/>
        <v>Presencial</v>
      </c>
      <c r="AB46" s="84" t="s">
        <v>38</v>
      </c>
      <c r="AC46" s="46">
        <v>44</v>
      </c>
      <c r="AD46" s="46">
        <f t="shared" si="34"/>
        <v>80</v>
      </c>
      <c r="AE46" s="72"/>
      <c r="AF46" s="72"/>
      <c r="AG46" s="72"/>
      <c r="AH46" s="72">
        <v>4</v>
      </c>
      <c r="AI46" s="72"/>
      <c r="AJ46" s="72"/>
      <c r="AK46" s="46">
        <f t="shared" si="35"/>
        <v>80</v>
      </c>
      <c r="AL46" s="46" t="str">
        <f t="shared" si="36"/>
        <v>OK</v>
      </c>
      <c r="AM46" s="79"/>
    </row>
    <row r="47" spans="7:39" ht="30" customHeight="1" x14ac:dyDescent="0.25">
      <c r="G47" s="50" t="str">
        <f>CONCATENATE("EGC",Tabela1367[[#This Row],[Período]],Tabela1367[[#This Row],[Dif.]],Tabela1367[[#This Row],[Grade]])</f>
        <v>EGC8C2019</v>
      </c>
      <c r="H47" s="50" t="s">
        <v>230</v>
      </c>
      <c r="I47" s="50">
        <v>2019</v>
      </c>
      <c r="J47" s="49" t="s">
        <v>281</v>
      </c>
      <c r="K47" s="50" t="s">
        <v>112</v>
      </c>
      <c r="L47" s="50">
        <v>8</v>
      </c>
      <c r="M47" s="50">
        <v>80</v>
      </c>
      <c r="N47" s="50"/>
      <c r="O47" s="5"/>
      <c r="P47" s="5"/>
      <c r="V47" s="5" t="str">
        <f>IF($S$3=Tabela1367[[#This Row],[Grade]],IF($R$3=Tabela1367[[#This Row],[Período]],Tabela1367[[#This Row],[Disciplina]],""),"")</f>
        <v/>
      </c>
      <c r="W47" s="57">
        <f t="shared" si="37"/>
        <v>8</v>
      </c>
      <c r="X47" s="57" t="s">
        <v>231</v>
      </c>
      <c r="Y47" s="57" t="str">
        <f>CONCATENATE("EGC",W47,X47,$Z42)</f>
        <v>EGC8E2015</v>
      </c>
      <c r="Z47" s="69" t="str">
        <f t="shared" si="32"/>
        <v>Saneamento – Água e Esgoto</v>
      </c>
      <c r="AA47" s="57" t="str">
        <f t="shared" si="33"/>
        <v>Presencial</v>
      </c>
      <c r="AB47" s="85" t="s">
        <v>35</v>
      </c>
      <c r="AC47" s="57">
        <v>44</v>
      </c>
      <c r="AD47" s="57">
        <f t="shared" si="34"/>
        <v>80</v>
      </c>
      <c r="AE47" s="73">
        <v>4</v>
      </c>
      <c r="AF47" s="73"/>
      <c r="AG47" s="73"/>
      <c r="AH47" s="73"/>
      <c r="AI47" s="73"/>
      <c r="AJ47" s="73"/>
      <c r="AK47" s="57">
        <f t="shared" si="35"/>
        <v>80</v>
      </c>
      <c r="AL47" s="57" t="str">
        <f t="shared" si="36"/>
        <v>OK</v>
      </c>
      <c r="AM47" s="80"/>
    </row>
    <row r="48" spans="7:39" ht="30" customHeight="1" thickBot="1" x14ac:dyDescent="0.3">
      <c r="G48" s="50" t="str">
        <f>CONCATENATE("EGC",Tabela1367[[#This Row],[Período]],Tabela1367[[#This Row],[Dif.]],Tabela1367[[#This Row],[Grade]])</f>
        <v>EGC8D2019</v>
      </c>
      <c r="H48" s="50" t="s">
        <v>233</v>
      </c>
      <c r="I48" s="50">
        <v>2019</v>
      </c>
      <c r="J48" s="49" t="s">
        <v>282</v>
      </c>
      <c r="K48" s="50" t="s">
        <v>112</v>
      </c>
      <c r="L48" s="50">
        <v>8</v>
      </c>
      <c r="M48" s="50">
        <v>80</v>
      </c>
      <c r="N48" s="50"/>
      <c r="O48" s="5"/>
      <c r="P48" s="5"/>
      <c r="V48" s="5" t="str">
        <f>IF($S$3=Tabela1367[[#This Row],[Grade]],IF($R$3=Tabela1367[[#This Row],[Período]],Tabela1367[[#This Row],[Disciplina]],""),"")</f>
        <v/>
      </c>
      <c r="W48" s="55">
        <f t="shared" si="37"/>
        <v>8</v>
      </c>
      <c r="X48" s="55" t="s">
        <v>234</v>
      </c>
      <c r="Y48" s="55" t="str">
        <f>CONCATENATE("EGC",W48,X48,$Z42)</f>
        <v>EGC8F2015</v>
      </c>
      <c r="Z48" s="70" t="e">
        <f t="shared" si="32"/>
        <v>#N/A</v>
      </c>
      <c r="AA48" s="55" t="e">
        <f t="shared" si="33"/>
        <v>#N/A</v>
      </c>
      <c r="AB48" s="82"/>
      <c r="AC48" s="55"/>
      <c r="AD48" s="55" t="e">
        <f t="shared" si="34"/>
        <v>#N/A</v>
      </c>
      <c r="AE48" s="74"/>
      <c r="AF48" s="74"/>
      <c r="AG48" s="74"/>
      <c r="AH48" s="74"/>
      <c r="AI48" s="74"/>
      <c r="AJ48" s="74"/>
      <c r="AK48" s="55">
        <f t="shared" si="35"/>
        <v>0</v>
      </c>
      <c r="AL48" s="55" t="e">
        <f t="shared" si="36"/>
        <v>#N/A</v>
      </c>
      <c r="AM48" s="81"/>
    </row>
    <row r="49" spans="7:39" ht="30" customHeight="1" thickBot="1" x14ac:dyDescent="0.3">
      <c r="G49" s="50" t="str">
        <f>CONCATENATE("EGC",Tabela1367[[#This Row],[Período]],Tabela1367[[#This Row],[Dif.]],Tabela1367[[#This Row],[Grade]])</f>
        <v>EGC8E2019</v>
      </c>
      <c r="H49" s="50" t="s">
        <v>231</v>
      </c>
      <c r="I49" s="50">
        <v>2019</v>
      </c>
      <c r="J49" s="49" t="s">
        <v>283</v>
      </c>
      <c r="K49" s="50" t="s">
        <v>117</v>
      </c>
      <c r="L49" s="50">
        <v>8</v>
      </c>
      <c r="M49" s="50">
        <v>40</v>
      </c>
      <c r="N49" s="50"/>
      <c r="O49" s="5"/>
      <c r="P49" s="5"/>
      <c r="V49" s="5" t="str">
        <f>IF($S$3=Tabela1367[[#This Row],[Grade]],IF($R$3=Tabela1367[[#This Row],[Período]],Tabela1367[[#This Row],[Disciplina]],""),"")</f>
        <v/>
      </c>
      <c r="AK49" s="15">
        <f>SUM(AK43:AK48)</f>
        <v>400</v>
      </c>
    </row>
    <row r="50" spans="7:39" ht="30" customHeight="1" thickBot="1" x14ac:dyDescent="0.3">
      <c r="G50" s="50" t="str">
        <f>CONCATENATE("EGC",Tabela1367[[#This Row],[Período]],Tabela1367[[#This Row],[Dif.]],Tabela1367[[#This Row],[Grade]])</f>
        <v>EGC8F2019</v>
      </c>
      <c r="H50" s="50" t="s">
        <v>234</v>
      </c>
      <c r="I50" s="50">
        <v>2019</v>
      </c>
      <c r="J50" s="49" t="s">
        <v>284</v>
      </c>
      <c r="K50" s="50" t="s">
        <v>117</v>
      </c>
      <c r="L50" s="50">
        <v>8</v>
      </c>
      <c r="M50" s="50">
        <v>40</v>
      </c>
      <c r="N50" s="50"/>
      <c r="O50" s="5"/>
      <c r="P50" s="5"/>
      <c r="V50" s="5" t="str">
        <f>IF($S$3=Tabela1367[[#This Row],[Grade]],IF($R$3=Tabela1367[[#This Row],[Período]],Tabela1367[[#This Row],[Disciplina]],""),"")</f>
        <v/>
      </c>
      <c r="W50" s="77" t="s">
        <v>309</v>
      </c>
      <c r="X50" s="61"/>
      <c r="Y50" s="52" t="str">
        <f>VLOOKUP(W50,Turma,2,0)</f>
        <v>Noite</v>
      </c>
      <c r="Z50" s="60">
        <f>VLOOKUP(W50,Turma,4,0)</f>
        <v>2015</v>
      </c>
      <c r="AA50" s="52" t="s">
        <v>2</v>
      </c>
      <c r="AB50" s="52" t="s">
        <v>0</v>
      </c>
      <c r="AC50" s="52" t="s">
        <v>454</v>
      </c>
      <c r="AD50" s="52" t="s">
        <v>119</v>
      </c>
      <c r="AE50" s="52" t="s">
        <v>224</v>
      </c>
      <c r="AF50" s="52" t="s">
        <v>225</v>
      </c>
      <c r="AG50" s="52" t="s">
        <v>226</v>
      </c>
      <c r="AH50" s="52" t="s">
        <v>227</v>
      </c>
      <c r="AI50" s="52" t="s">
        <v>228</v>
      </c>
      <c r="AJ50" s="52" t="s">
        <v>242</v>
      </c>
      <c r="AK50" s="62" t="s">
        <v>241</v>
      </c>
      <c r="AL50" s="52"/>
      <c r="AM50" s="62" t="s">
        <v>243</v>
      </c>
    </row>
    <row r="51" spans="7:39" ht="30" customHeight="1" x14ac:dyDescent="0.25">
      <c r="G51" s="50" t="str">
        <f>CONCATENATE("EGC",Tabela1367[[#This Row],[Período]],Tabela1367[[#This Row],[Dif.]],Tabela1367[[#This Row],[Grade]])</f>
        <v>EGC9A2019</v>
      </c>
      <c r="H51" s="50" t="s">
        <v>229</v>
      </c>
      <c r="I51" s="50">
        <v>2019</v>
      </c>
      <c r="J51" s="49" t="s">
        <v>285</v>
      </c>
      <c r="K51" s="50" t="s">
        <v>112</v>
      </c>
      <c r="L51" s="50">
        <v>9</v>
      </c>
      <c r="M51" s="50">
        <v>80</v>
      </c>
      <c r="N51" s="50"/>
      <c r="O51" s="5"/>
      <c r="P51" s="5"/>
      <c r="V51" s="5" t="str">
        <f>IF($S$3=Tabela1367[[#This Row],[Grade]],IF($R$3=Tabela1367[[#This Row],[Período]],Tabela1367[[#This Row],[Disciplina]],""),"")</f>
        <v/>
      </c>
      <c r="W51" s="56">
        <f>VLOOKUP(W50,Turma,3,0)</f>
        <v>9</v>
      </c>
      <c r="X51" s="56" t="s">
        <v>229</v>
      </c>
      <c r="Y51" s="56" t="str">
        <f>CONCATENATE("EGC",W51,X51,$Z50)</f>
        <v>EGC9A2015</v>
      </c>
      <c r="Z51" s="67" t="str">
        <f t="shared" ref="Z51:Z56" si="38">VLOOKUP(Y51,Disciplinas,4,0)</f>
        <v>Estrutura de Madeira</v>
      </c>
      <c r="AA51" s="56" t="str">
        <f t="shared" ref="AA51:AA56" si="39">VLOOKUP(Y51,Disciplinas,5,0)</f>
        <v>Presencial</v>
      </c>
      <c r="AB51" s="63" t="s">
        <v>90</v>
      </c>
      <c r="AC51" s="56">
        <v>40</v>
      </c>
      <c r="AD51" s="56">
        <f t="shared" ref="AD51:AD56" si="40">VLOOKUP(Y51,Disciplinas,7,0)</f>
        <v>80</v>
      </c>
      <c r="AE51" s="71">
        <v>4</v>
      </c>
      <c r="AF51" s="71"/>
      <c r="AG51" s="71"/>
      <c r="AH51" s="71"/>
      <c r="AI51" s="71"/>
      <c r="AJ51" s="71"/>
      <c r="AK51" s="56">
        <f>SUM(AE51:AJ51)*20</f>
        <v>80</v>
      </c>
      <c r="AL51" s="56" t="str">
        <f>IF(AK51=AD51,"OK","ERRO")</f>
        <v>OK</v>
      </c>
      <c r="AM51" s="78"/>
    </row>
    <row r="52" spans="7:39" ht="30" customHeight="1" x14ac:dyDescent="0.25">
      <c r="G52" s="50" t="str">
        <f>CONCATENATE("EGC",Tabela1367[[#This Row],[Período]],Tabela1367[[#This Row],[Dif.]],Tabela1367[[#This Row],[Grade]])</f>
        <v>EGC9B2019</v>
      </c>
      <c r="H52" s="50" t="s">
        <v>232</v>
      </c>
      <c r="I52" s="50">
        <v>2019</v>
      </c>
      <c r="J52" s="49" t="s">
        <v>286</v>
      </c>
      <c r="K52" s="50" t="s">
        <v>112</v>
      </c>
      <c r="L52" s="50">
        <v>9</v>
      </c>
      <c r="M52" s="50">
        <v>80</v>
      </c>
      <c r="N52" s="50"/>
      <c r="O52" s="5"/>
      <c r="P52" s="5"/>
      <c r="V52" s="5" t="str">
        <f>IF($S$3=Tabela1367[[#This Row],[Grade]],IF($R$3=Tabela1367[[#This Row],[Período]],Tabela1367[[#This Row],[Disciplina]],""),"")</f>
        <v/>
      </c>
      <c r="W52" s="46">
        <f>W51</f>
        <v>9</v>
      </c>
      <c r="X52" s="46" t="s">
        <v>232</v>
      </c>
      <c r="Y52" s="46" t="str">
        <f>CONCATENATE("EGC",W52,X52,$Z50)</f>
        <v>EGC9B2015</v>
      </c>
      <c r="Z52" s="68" t="str">
        <f t="shared" si="38"/>
        <v>Estrutura de Aço</v>
      </c>
      <c r="AA52" s="46" t="str">
        <f t="shared" si="39"/>
        <v>Presencial</v>
      </c>
      <c r="AB52" s="64" t="s">
        <v>38</v>
      </c>
      <c r="AC52" s="46">
        <v>40</v>
      </c>
      <c r="AD52" s="46">
        <f t="shared" si="40"/>
        <v>80</v>
      </c>
      <c r="AE52" s="72"/>
      <c r="AF52" s="72">
        <v>4</v>
      </c>
      <c r="AG52" s="72"/>
      <c r="AH52" s="72"/>
      <c r="AI52" s="72"/>
      <c r="AJ52" s="72"/>
      <c r="AK52" s="46">
        <f t="shared" ref="AK52:AK56" si="41">SUM(AE52:AJ52)*20</f>
        <v>80</v>
      </c>
      <c r="AL52" s="46" t="str">
        <f t="shared" ref="AL52:AL56" si="42">IF(AK52=AD52,"OK","ERRO")</f>
        <v>OK</v>
      </c>
      <c r="AM52" s="79"/>
    </row>
    <row r="53" spans="7:39" ht="30" customHeight="1" x14ac:dyDescent="0.25">
      <c r="G53" s="50" t="str">
        <f>CONCATENATE("EGC",Tabela1367[[#This Row],[Período]],Tabela1367[[#This Row],[Dif.]],Tabela1367[[#This Row],[Grade]])</f>
        <v>EGC9C2019</v>
      </c>
      <c r="H53" s="50" t="s">
        <v>230</v>
      </c>
      <c r="I53" s="50">
        <v>2019</v>
      </c>
      <c r="J53" s="49" t="s">
        <v>287</v>
      </c>
      <c r="K53" s="50" t="s">
        <v>112</v>
      </c>
      <c r="L53" s="50">
        <v>9</v>
      </c>
      <c r="M53" s="50">
        <v>80</v>
      </c>
      <c r="N53" s="50"/>
      <c r="O53" s="5"/>
      <c r="P53" s="5"/>
      <c r="V53" s="5" t="str">
        <f>IF($S$3=Tabela1367[[#This Row],[Grade]],IF($R$3=Tabela1367[[#This Row],[Período]],Tabela1367[[#This Row],[Disciplina]],""),"")</f>
        <v/>
      </c>
      <c r="W53" s="57">
        <f t="shared" ref="W53:W56" si="43">W52</f>
        <v>9</v>
      </c>
      <c r="X53" s="57" t="s">
        <v>230</v>
      </c>
      <c r="Y53" s="57" t="str">
        <f>CONCATENATE("EGC",W53,X53,$Z50)</f>
        <v>EGC9C2015</v>
      </c>
      <c r="Z53" s="69" t="str">
        <f t="shared" si="38"/>
        <v>Projeto de Transporte (Rodovia)</v>
      </c>
      <c r="AA53" s="57" t="str">
        <f t="shared" si="39"/>
        <v>Presencial</v>
      </c>
      <c r="AB53" s="65" t="s">
        <v>36</v>
      </c>
      <c r="AC53" s="57">
        <v>40</v>
      </c>
      <c r="AD53" s="57">
        <f t="shared" si="40"/>
        <v>80</v>
      </c>
      <c r="AE53" s="73"/>
      <c r="AF53" s="73"/>
      <c r="AG53" s="73"/>
      <c r="AH53" s="73">
        <v>4</v>
      </c>
      <c r="AI53" s="73"/>
      <c r="AJ53" s="73"/>
      <c r="AK53" s="57">
        <f t="shared" si="41"/>
        <v>80</v>
      </c>
      <c r="AL53" s="57" t="str">
        <f t="shared" si="42"/>
        <v>OK</v>
      </c>
      <c r="AM53" s="80"/>
    </row>
    <row r="54" spans="7:39" ht="30" customHeight="1" x14ac:dyDescent="0.25">
      <c r="G54" s="50" t="str">
        <f>CONCATENATE("EGC",Tabela1367[[#This Row],[Período]],Tabela1367[[#This Row],[Dif.]],Tabela1367[[#This Row],[Grade]])</f>
        <v>EGC9D2019</v>
      </c>
      <c r="H54" s="50" t="s">
        <v>233</v>
      </c>
      <c r="I54" s="50">
        <v>2019</v>
      </c>
      <c r="J54" s="49" t="s">
        <v>288</v>
      </c>
      <c r="K54" s="50" t="s">
        <v>112</v>
      </c>
      <c r="L54" s="50">
        <v>9</v>
      </c>
      <c r="M54" s="50">
        <v>80</v>
      </c>
      <c r="N54" s="50"/>
      <c r="O54" s="5"/>
      <c r="P54" s="5"/>
      <c r="V54" s="5" t="str">
        <f>IF($S$3=Tabela1367[[#This Row],[Grade]],IF($R$3=Tabela1367[[#This Row],[Período]],Tabela1367[[#This Row],[Disciplina]],""),"")</f>
        <v/>
      </c>
      <c r="W54" s="46">
        <f t="shared" si="43"/>
        <v>9</v>
      </c>
      <c r="X54" s="46" t="s">
        <v>233</v>
      </c>
      <c r="Y54" s="46" t="str">
        <f>CONCATENATE("EGC",W54,X54,$Z50)</f>
        <v>EGC9D2015</v>
      </c>
      <c r="Z54" s="68" t="str">
        <f t="shared" si="38"/>
        <v>Estruturas de Edifícios</v>
      </c>
      <c r="AA54" s="46" t="str">
        <f t="shared" si="39"/>
        <v>Presencial</v>
      </c>
      <c r="AB54" s="64" t="s">
        <v>38</v>
      </c>
      <c r="AC54" s="46">
        <v>40</v>
      </c>
      <c r="AD54" s="46">
        <f t="shared" si="40"/>
        <v>80</v>
      </c>
      <c r="AE54" s="72"/>
      <c r="AF54" s="72"/>
      <c r="AG54" s="72">
        <v>4</v>
      </c>
      <c r="AH54" s="72"/>
      <c r="AI54" s="72"/>
      <c r="AJ54" s="72"/>
      <c r="AK54" s="46">
        <f t="shared" si="41"/>
        <v>80</v>
      </c>
      <c r="AL54" s="46" t="str">
        <f t="shared" si="42"/>
        <v>OK</v>
      </c>
      <c r="AM54" s="79"/>
    </row>
    <row r="55" spans="7:39" ht="30" customHeight="1" x14ac:dyDescent="0.25">
      <c r="G55" s="50" t="str">
        <f>CONCATENATE("EGC",Tabela1367[[#This Row],[Período]],Tabela1367[[#This Row],[Dif.]],Tabela1367[[#This Row],[Grade]])</f>
        <v>EGC9E2019</v>
      </c>
      <c r="H55" s="50" t="s">
        <v>231</v>
      </c>
      <c r="I55" s="50">
        <v>2019</v>
      </c>
      <c r="J55" s="49" t="s">
        <v>168</v>
      </c>
      <c r="K55" s="50" t="s">
        <v>117</v>
      </c>
      <c r="L55" s="50">
        <v>9</v>
      </c>
      <c r="M55" s="50">
        <v>40</v>
      </c>
      <c r="N55" s="50"/>
      <c r="O55" s="5"/>
      <c r="P55" s="5"/>
      <c r="V55" s="5" t="str">
        <f>IF($S$3=Tabela1367[[#This Row],[Grade]],IF($R$3=Tabela1367[[#This Row],[Período]],Tabela1367[[#This Row],[Disciplina]],""),"")</f>
        <v/>
      </c>
      <c r="W55" s="57">
        <f t="shared" si="43"/>
        <v>9</v>
      </c>
      <c r="X55" s="57" t="s">
        <v>231</v>
      </c>
      <c r="Y55" s="57" t="str">
        <f>CONCATENATE("EGC",W55,X55,$Z50)</f>
        <v>EGC9E2015</v>
      </c>
      <c r="Z55" s="69" t="str">
        <f t="shared" si="38"/>
        <v>Estágio Supervisionado I</v>
      </c>
      <c r="AA55" s="57" t="str">
        <f t="shared" si="39"/>
        <v>Presencial</v>
      </c>
      <c r="AB55" s="65" t="s">
        <v>32</v>
      </c>
      <c r="AC55" s="57">
        <v>40</v>
      </c>
      <c r="AD55" s="57">
        <f t="shared" si="40"/>
        <v>80</v>
      </c>
      <c r="AE55" s="73"/>
      <c r="AF55" s="73"/>
      <c r="AG55" s="73"/>
      <c r="AH55" s="73"/>
      <c r="AI55" s="73"/>
      <c r="AJ55" s="73">
        <v>4</v>
      </c>
      <c r="AK55" s="57">
        <f t="shared" si="41"/>
        <v>80</v>
      </c>
      <c r="AL55" s="57" t="str">
        <f t="shared" si="42"/>
        <v>OK</v>
      </c>
      <c r="AM55" s="80"/>
    </row>
    <row r="56" spans="7:39" ht="30" customHeight="1" thickBot="1" x14ac:dyDescent="0.3">
      <c r="G56" s="50" t="str">
        <f>CONCATENATE("EGC",Tabela1367[[#This Row],[Período]],Tabela1367[[#This Row],[Dif.]],Tabela1367[[#This Row],[Grade]])</f>
        <v>EGC9F2019</v>
      </c>
      <c r="H56" s="50" t="s">
        <v>234</v>
      </c>
      <c r="I56" s="50">
        <v>2019</v>
      </c>
      <c r="J56" s="49" t="s">
        <v>289</v>
      </c>
      <c r="K56" s="50" t="s">
        <v>117</v>
      </c>
      <c r="L56" s="50">
        <v>9</v>
      </c>
      <c r="M56" s="50">
        <v>40</v>
      </c>
      <c r="N56" s="50"/>
      <c r="O56" s="5"/>
      <c r="P56" s="5"/>
      <c r="V56" s="5" t="str">
        <f>IF($S$3=Tabela1367[[#This Row],[Grade]],IF($R$3=Tabela1367[[#This Row],[Período]],Tabela1367[[#This Row],[Disciplina]],""),"")</f>
        <v/>
      </c>
      <c r="W56" s="55">
        <f t="shared" si="43"/>
        <v>9</v>
      </c>
      <c r="X56" s="55" t="s">
        <v>234</v>
      </c>
      <c r="Y56" s="55" t="str">
        <f>CONCATENATE("EGC",W56,X56,$Z50)</f>
        <v>EGC9F2015</v>
      </c>
      <c r="Z56" s="70" t="e">
        <f t="shared" si="38"/>
        <v>#N/A</v>
      </c>
      <c r="AA56" s="55" t="e">
        <f t="shared" si="39"/>
        <v>#N/A</v>
      </c>
      <c r="AB56" s="66"/>
      <c r="AC56" s="55" t="s">
        <v>447</v>
      </c>
      <c r="AD56" s="55" t="e">
        <f t="shared" si="40"/>
        <v>#N/A</v>
      </c>
      <c r="AE56" s="55"/>
      <c r="AF56" s="55"/>
      <c r="AG56" s="55"/>
      <c r="AH56" s="55"/>
      <c r="AI56" s="55"/>
      <c r="AJ56" s="55"/>
      <c r="AK56" s="55">
        <f t="shared" si="41"/>
        <v>0</v>
      </c>
      <c r="AL56" s="55" t="e">
        <f t="shared" si="42"/>
        <v>#N/A</v>
      </c>
      <c r="AM56" s="81"/>
    </row>
    <row r="57" spans="7:39" ht="30" customHeight="1" thickBot="1" x14ac:dyDescent="0.3">
      <c r="G57" s="50" t="str">
        <f>CONCATENATE("EGC",Tabela1367[[#This Row],[Período]],Tabela1367[[#This Row],[Dif.]],Tabela1367[[#This Row],[Grade]])</f>
        <v>EGC10A2019</v>
      </c>
      <c r="H57" s="50" t="s">
        <v>229</v>
      </c>
      <c r="I57" s="50">
        <v>2019</v>
      </c>
      <c r="J57" s="49" t="s">
        <v>290</v>
      </c>
      <c r="K57" s="50" t="s">
        <v>112</v>
      </c>
      <c r="L57" s="50">
        <v>10</v>
      </c>
      <c r="M57" s="50">
        <v>80</v>
      </c>
      <c r="N57" s="50"/>
      <c r="O57" s="5"/>
      <c r="P57" s="5"/>
      <c r="V57" s="5" t="str">
        <f>IF($S$3=Tabela1367[[#This Row],[Grade]],IF($R$3=Tabela1367[[#This Row],[Período]],Tabela1367[[#This Row],[Disciplina]],""),"")</f>
        <v/>
      </c>
      <c r="AK57" s="15">
        <f>SUM(AK51:AK56)</f>
        <v>400</v>
      </c>
    </row>
    <row r="58" spans="7:39" ht="30" customHeight="1" thickBot="1" x14ac:dyDescent="0.3">
      <c r="G58" s="50" t="str">
        <f>CONCATENATE("EGC",Tabela1367[[#This Row],[Período]],Tabela1367[[#This Row],[Dif.]],Tabela1367[[#This Row],[Grade]])</f>
        <v>EGC10B2019</v>
      </c>
      <c r="H58" s="50" t="s">
        <v>232</v>
      </c>
      <c r="I58" s="50">
        <v>2019</v>
      </c>
      <c r="J58" s="49" t="s">
        <v>291</v>
      </c>
      <c r="K58" s="50" t="s">
        <v>112</v>
      </c>
      <c r="L58" s="50">
        <v>10</v>
      </c>
      <c r="M58" s="50">
        <v>80</v>
      </c>
      <c r="N58" s="50"/>
      <c r="O58" s="5"/>
      <c r="P58" s="5"/>
      <c r="V58" s="5" t="str">
        <f>IF($S$3=Tabela1367[[#This Row],[Grade]],IF($R$3=Tabela1367[[#This Row],[Período]],Tabela1367[[#This Row],[Disciplina]],""),"")</f>
        <v/>
      </c>
      <c r="W58" s="77" t="s">
        <v>310</v>
      </c>
      <c r="X58" s="61"/>
      <c r="Y58" s="52" t="str">
        <f>VLOOKUP(W58,Turma,2,0)</f>
        <v>Noite</v>
      </c>
      <c r="Z58" s="60">
        <f>VLOOKUP(W58,Turma,4,0)</f>
        <v>2015</v>
      </c>
      <c r="AA58" s="52" t="s">
        <v>2</v>
      </c>
      <c r="AB58" s="52" t="s">
        <v>0</v>
      </c>
      <c r="AC58" s="52" t="s">
        <v>454</v>
      </c>
      <c r="AD58" s="52" t="s">
        <v>119</v>
      </c>
      <c r="AE58" s="52" t="s">
        <v>224</v>
      </c>
      <c r="AF58" s="52" t="s">
        <v>225</v>
      </c>
      <c r="AG58" s="52" t="s">
        <v>226</v>
      </c>
      <c r="AH58" s="52" t="s">
        <v>227</v>
      </c>
      <c r="AI58" s="52" t="s">
        <v>228</v>
      </c>
      <c r="AJ58" s="52" t="s">
        <v>242</v>
      </c>
      <c r="AK58" s="62" t="s">
        <v>241</v>
      </c>
      <c r="AL58" s="52"/>
      <c r="AM58" s="62" t="s">
        <v>243</v>
      </c>
    </row>
    <row r="59" spans="7:39" ht="30" customHeight="1" x14ac:dyDescent="0.25">
      <c r="G59" s="50" t="str">
        <f>CONCATENATE("EGC",Tabela1367[[#This Row],[Período]],Tabela1367[[#This Row],[Dif.]],Tabela1367[[#This Row],[Grade]])</f>
        <v>EGC10C2019</v>
      </c>
      <c r="H59" s="50" t="s">
        <v>230</v>
      </c>
      <c r="I59" s="50">
        <v>2019</v>
      </c>
      <c r="J59" s="49" t="s">
        <v>292</v>
      </c>
      <c r="K59" s="50" t="s">
        <v>112</v>
      </c>
      <c r="L59" s="50">
        <v>10</v>
      </c>
      <c r="M59" s="50">
        <v>80</v>
      </c>
      <c r="N59" s="50"/>
      <c r="O59" s="5"/>
      <c r="P59" s="5"/>
      <c r="V59" s="5" t="str">
        <f>IF($S$3=Tabela1367[[#This Row],[Grade]],IF($R$3=Tabela1367[[#This Row],[Período]],Tabela1367[[#This Row],[Disciplina]],""),"")</f>
        <v/>
      </c>
      <c r="W59" s="56">
        <f>VLOOKUP(W58,Turma,3,0)</f>
        <v>10</v>
      </c>
      <c r="X59" s="56" t="s">
        <v>229</v>
      </c>
      <c r="Y59" s="56" t="str">
        <f>CONCATENATE("EGC",W59,X59,$Z58)</f>
        <v>EGC10A2015</v>
      </c>
      <c r="Z59" s="67" t="str">
        <f t="shared" ref="Z59:Z64" si="44">VLOOKUP(Y59,Disciplinas,4,0)</f>
        <v>Estrutura de Pontes</v>
      </c>
      <c r="AA59" s="56" t="str">
        <f t="shared" ref="AA59:AA64" si="45">VLOOKUP(Y59,Disciplinas,5,0)</f>
        <v>Presencial</v>
      </c>
      <c r="AB59" s="63" t="s">
        <v>90</v>
      </c>
      <c r="AC59" s="56">
        <v>20</v>
      </c>
      <c r="AD59" s="56">
        <f t="shared" ref="AD59:AD64" si="46">VLOOKUP(Y59,Disciplinas,7,0)</f>
        <v>80</v>
      </c>
      <c r="AE59" s="56"/>
      <c r="AF59" s="56">
        <v>4</v>
      </c>
      <c r="AG59" s="56"/>
      <c r="AH59" s="56"/>
      <c r="AI59" s="56"/>
      <c r="AJ59" s="56"/>
      <c r="AK59" s="56">
        <f>SUM(AE59:AJ59)*20</f>
        <v>80</v>
      </c>
      <c r="AL59" s="56" t="str">
        <f>IF(AK59=AD59,"OK","ERRO")</f>
        <v>OK</v>
      </c>
      <c r="AM59" s="78"/>
    </row>
    <row r="60" spans="7:39" ht="30" customHeight="1" x14ac:dyDescent="0.25">
      <c r="G60" s="50" t="str">
        <f>CONCATENATE("EGC",Tabela1367[[#This Row],[Período]],Tabela1367[[#This Row],[Dif.]],Tabela1367[[#This Row],[Grade]])</f>
        <v>EGC10D2019</v>
      </c>
      <c r="H60" s="50" t="s">
        <v>233</v>
      </c>
      <c r="I60" s="50">
        <v>2019</v>
      </c>
      <c r="J60" s="49" t="s">
        <v>173</v>
      </c>
      <c r="K60" s="50" t="s">
        <v>117</v>
      </c>
      <c r="L60" s="50">
        <v>10</v>
      </c>
      <c r="M60" s="50">
        <v>40</v>
      </c>
      <c r="N60" s="50"/>
      <c r="O60" s="5"/>
      <c r="P60" s="5"/>
      <c r="V60" s="5" t="str">
        <f>IF($S$3=Tabela1367[[#This Row],[Grade]],IF($R$3=Tabela1367[[#This Row],[Período]],Tabela1367[[#This Row],[Disciplina]],""),"")</f>
        <v/>
      </c>
      <c r="W60" s="46">
        <f>W59</f>
        <v>10</v>
      </c>
      <c r="X60" s="46" t="s">
        <v>232</v>
      </c>
      <c r="Y60" s="46" t="str">
        <f>CONCATENATE("EGC",W60,X60,$Z58)</f>
        <v>EGC10B2015</v>
      </c>
      <c r="Z60" s="68" t="str">
        <f t="shared" si="44"/>
        <v>Sistemas de Transportes</v>
      </c>
      <c r="AA60" s="46" t="str">
        <f t="shared" si="45"/>
        <v>Presencial</v>
      </c>
      <c r="AB60" s="64" t="s">
        <v>36</v>
      </c>
      <c r="AC60" s="46">
        <v>20</v>
      </c>
      <c r="AD60" s="46">
        <f t="shared" si="46"/>
        <v>80</v>
      </c>
      <c r="AE60" s="46">
        <v>4</v>
      </c>
      <c r="AF60" s="46"/>
      <c r="AG60" s="46"/>
      <c r="AH60" s="46"/>
      <c r="AI60" s="46"/>
      <c r="AJ60" s="46"/>
      <c r="AK60" s="46">
        <f t="shared" ref="AK60:AK64" si="47">SUM(AE60:AJ60)*20</f>
        <v>80</v>
      </c>
      <c r="AL60" s="46" t="str">
        <f t="shared" ref="AL60:AL64" si="48">IF(AK60=AD60,"OK","ERRO")</f>
        <v>OK</v>
      </c>
      <c r="AM60" s="79"/>
    </row>
    <row r="61" spans="7:39" ht="30" customHeight="1" x14ac:dyDescent="0.25">
      <c r="G61" s="50" t="str">
        <f>CONCATENATE("EGC",Tabela1367[[#This Row],[Período]],Tabela1367[[#This Row],[Dif.]],Tabela1367[[#This Row],[Grade]])</f>
        <v>EGC10E2019</v>
      </c>
      <c r="H61" s="50" t="s">
        <v>231</v>
      </c>
      <c r="I61" s="50">
        <v>2019</v>
      </c>
      <c r="J61" s="49" t="s">
        <v>201</v>
      </c>
      <c r="K61" s="50" t="s">
        <v>117</v>
      </c>
      <c r="L61" s="50">
        <v>10</v>
      </c>
      <c r="M61" s="50">
        <v>40</v>
      </c>
      <c r="N61" s="50"/>
      <c r="O61" s="5"/>
      <c r="P61" s="5"/>
      <c r="V61" s="5" t="str">
        <f>IF($S$3=Tabela1367[[#This Row],[Grade]],IF($R$3=Tabela1367[[#This Row],[Período]],Tabela1367[[#This Row],[Disciplina]],""),"")</f>
        <v/>
      </c>
      <c r="W61" s="57">
        <f t="shared" ref="W61:W64" si="49">W60</f>
        <v>10</v>
      </c>
      <c r="X61" s="57" t="s">
        <v>230</v>
      </c>
      <c r="Y61" s="57" t="str">
        <f>CONCATENATE("EGC",W61,X61,$Z58)</f>
        <v>EGC10C2015</v>
      </c>
      <c r="Z61" s="69" t="str">
        <f t="shared" si="44"/>
        <v>Optativa - Estúdio de Ferramentas Digitais - Modelagem de projeto (BIM)</v>
      </c>
      <c r="AA61" s="57" t="str">
        <f t="shared" si="45"/>
        <v>Presencial</v>
      </c>
      <c r="AB61" s="65" t="s">
        <v>44</v>
      </c>
      <c r="AC61" s="57">
        <v>20</v>
      </c>
      <c r="AD61" s="57">
        <f t="shared" si="46"/>
        <v>40</v>
      </c>
      <c r="AE61" s="57"/>
      <c r="AF61" s="57"/>
      <c r="AG61" s="57">
        <v>2</v>
      </c>
      <c r="AH61" s="57"/>
      <c r="AI61" s="57"/>
      <c r="AJ61" s="57"/>
      <c r="AK61" s="57">
        <f t="shared" si="47"/>
        <v>40</v>
      </c>
      <c r="AL61" s="57" t="str">
        <f t="shared" si="48"/>
        <v>OK</v>
      </c>
      <c r="AM61" s="80"/>
    </row>
    <row r="62" spans="7:39" ht="30" customHeight="1" x14ac:dyDescent="0.25">
      <c r="G62" s="50" t="str">
        <f>CONCATENATE("EGC",Tabela1367[[#This Row],[Período]],Tabela1367[[#This Row],[Dif.]],Tabela1367[[#This Row],[Grade]])</f>
        <v>EGC1A2017</v>
      </c>
      <c r="H62" s="50" t="s">
        <v>229</v>
      </c>
      <c r="I62" s="50">
        <v>2017</v>
      </c>
      <c r="J62" s="49" t="s">
        <v>175</v>
      </c>
      <c r="K62" s="50" t="s">
        <v>112</v>
      </c>
      <c r="L62" s="50">
        <v>1</v>
      </c>
      <c r="M62" s="50">
        <v>80</v>
      </c>
      <c r="N62" s="50"/>
      <c r="O62" s="5"/>
      <c r="P62" s="5"/>
      <c r="V62" s="5" t="str">
        <f>IF($S$3=Tabela1367[[#This Row],[Grade]],IF($R$3=Tabela1367[[#This Row],[Período]],Tabela1367[[#This Row],[Disciplina]],""),"")</f>
        <v/>
      </c>
      <c r="W62" s="46">
        <f t="shared" si="49"/>
        <v>10</v>
      </c>
      <c r="X62" s="46" t="s">
        <v>233</v>
      </c>
      <c r="Y62" s="46" t="str">
        <f>CONCATENATE("EGC",W62,X62,$Z58)</f>
        <v>EGC10D2015</v>
      </c>
      <c r="Z62" s="68" t="str">
        <f t="shared" si="44"/>
        <v>Optativa - Pavimentação</v>
      </c>
      <c r="AA62" s="46" t="str">
        <f t="shared" si="45"/>
        <v>Presencial</v>
      </c>
      <c r="AB62" s="64" t="s">
        <v>36</v>
      </c>
      <c r="AC62" s="46">
        <v>20</v>
      </c>
      <c r="AD62" s="46">
        <f t="shared" si="46"/>
        <v>40</v>
      </c>
      <c r="AE62" s="46"/>
      <c r="AF62" s="46"/>
      <c r="AG62" s="46">
        <v>2</v>
      </c>
      <c r="AH62" s="46"/>
      <c r="AI62" s="46"/>
      <c r="AJ62" s="46"/>
      <c r="AK62" s="46">
        <f t="shared" si="47"/>
        <v>40</v>
      </c>
      <c r="AL62" s="46" t="str">
        <f t="shared" si="48"/>
        <v>OK</v>
      </c>
      <c r="AM62" s="79"/>
    </row>
    <row r="63" spans="7:39" ht="30" customHeight="1" x14ac:dyDescent="0.25">
      <c r="G63" s="50" t="str">
        <f>CONCATENATE("EGC",Tabela1367[[#This Row],[Período]],Tabela1367[[#This Row],[Dif.]],Tabela1367[[#This Row],[Grade]])</f>
        <v>EGC1B2017</v>
      </c>
      <c r="H63" s="50" t="s">
        <v>232</v>
      </c>
      <c r="I63" s="50">
        <v>2017</v>
      </c>
      <c r="J63" s="49" t="s">
        <v>135</v>
      </c>
      <c r="K63" s="50" t="s">
        <v>112</v>
      </c>
      <c r="L63" s="50">
        <v>1</v>
      </c>
      <c r="M63" s="50">
        <v>80</v>
      </c>
      <c r="N63" s="50"/>
      <c r="O63" s="5"/>
      <c r="P63" s="5"/>
      <c r="V63" s="5" t="str">
        <f>IF($S$3=Tabela1367[[#This Row],[Grade]],IF($R$3=Tabela1367[[#This Row],[Período]],Tabela1367[[#This Row],[Disciplina]],""),"")</f>
        <v/>
      </c>
      <c r="W63" s="57">
        <f t="shared" si="49"/>
        <v>10</v>
      </c>
      <c r="X63" s="57" t="s">
        <v>231</v>
      </c>
      <c r="Y63" s="57" t="str">
        <f>CONCATENATE("EGC",W63,X63,$Z58)</f>
        <v>EGC10E2015</v>
      </c>
      <c r="Z63" s="69" t="str">
        <f t="shared" si="44"/>
        <v>Estágio Supervisionado II</v>
      </c>
      <c r="AA63" s="57" t="str">
        <f t="shared" si="45"/>
        <v>Presencial</v>
      </c>
      <c r="AB63" s="65" t="s">
        <v>32</v>
      </c>
      <c r="AC63" s="57">
        <v>55</v>
      </c>
      <c r="AD63" s="57">
        <f t="shared" si="46"/>
        <v>80</v>
      </c>
      <c r="AE63" s="57"/>
      <c r="AF63" s="57"/>
      <c r="AG63" s="57"/>
      <c r="AH63" s="57"/>
      <c r="AI63" s="57"/>
      <c r="AJ63" s="57">
        <v>1</v>
      </c>
      <c r="AK63" s="57">
        <f t="shared" si="47"/>
        <v>20</v>
      </c>
      <c r="AL63" s="57" t="str">
        <f t="shared" si="48"/>
        <v>ERRO</v>
      </c>
      <c r="AM63" s="69" t="s">
        <v>457</v>
      </c>
    </row>
    <row r="64" spans="7:39" ht="30" customHeight="1" thickBot="1" x14ac:dyDescent="0.3">
      <c r="G64" s="50" t="str">
        <f>CONCATENATE("EGC",Tabela1367[[#This Row],[Período]],Tabela1367[[#This Row],[Dif.]],Tabela1367[[#This Row],[Grade]])</f>
        <v>EGC1C2017</v>
      </c>
      <c r="H64" s="50" t="s">
        <v>230</v>
      </c>
      <c r="I64" s="50">
        <v>2017</v>
      </c>
      <c r="J64" s="49" t="s">
        <v>122</v>
      </c>
      <c r="K64" s="50" t="s">
        <v>112</v>
      </c>
      <c r="L64" s="50">
        <v>1</v>
      </c>
      <c r="M64" s="50">
        <v>80</v>
      </c>
      <c r="N64" s="50"/>
      <c r="O64" s="5"/>
      <c r="P64" s="5"/>
      <c r="V64" s="5" t="str">
        <f>IF($S$3=Tabela1367[[#This Row],[Grade]],IF($R$3=Tabela1367[[#This Row],[Período]],Tabela1367[[#This Row],[Disciplina]],""),"")</f>
        <v/>
      </c>
      <c r="W64" s="55">
        <f t="shared" si="49"/>
        <v>10</v>
      </c>
      <c r="X64" s="55" t="s">
        <v>234</v>
      </c>
      <c r="Y64" s="55" t="str">
        <f>CONCATENATE("EGC",W64,X64,$Z58)</f>
        <v>EGC10F2015</v>
      </c>
      <c r="Z64" s="70" t="str">
        <f t="shared" si="44"/>
        <v>Orientação de TCC - Trabalho de Conclusão de Curso</v>
      </c>
      <c r="AA64" s="55" t="str">
        <f t="shared" si="45"/>
        <v>Presencial</v>
      </c>
      <c r="AB64" s="66" t="s">
        <v>14</v>
      </c>
      <c r="AC64" s="55">
        <v>20</v>
      </c>
      <c r="AD64" s="55">
        <f t="shared" si="46"/>
        <v>80</v>
      </c>
      <c r="AE64" s="55"/>
      <c r="AF64" s="55"/>
      <c r="AG64" s="55"/>
      <c r="AH64" s="55"/>
      <c r="AI64" s="55">
        <v>4</v>
      </c>
      <c r="AJ64" s="55"/>
      <c r="AK64" s="55">
        <f t="shared" si="47"/>
        <v>80</v>
      </c>
      <c r="AL64" s="55" t="str">
        <f t="shared" si="48"/>
        <v>OK</v>
      </c>
      <c r="AM64" s="81"/>
    </row>
    <row r="65" spans="7:39" ht="30" customHeight="1" thickBot="1" x14ac:dyDescent="0.3">
      <c r="G65" s="50" t="str">
        <f>CONCATENATE("EGC",Tabela1367[[#This Row],[Período]],Tabela1367[[#This Row],[Dif.]],Tabela1367[[#This Row],[Grade]])</f>
        <v>EGC1D2017</v>
      </c>
      <c r="H65" s="50" t="s">
        <v>233</v>
      </c>
      <c r="I65" s="50">
        <v>2017</v>
      </c>
      <c r="J65" s="49" t="s">
        <v>176</v>
      </c>
      <c r="K65" s="50" t="s">
        <v>112</v>
      </c>
      <c r="L65" s="50">
        <v>1</v>
      </c>
      <c r="M65" s="50">
        <v>80</v>
      </c>
      <c r="N65" s="50"/>
      <c r="O65" s="5"/>
      <c r="P65" s="5"/>
      <c r="V65" s="5" t="str">
        <f>IF($S$3=Tabela1367[[#This Row],[Grade]],IF($R$3=Tabela1367[[#This Row],[Período]],Tabela1367[[#This Row],[Disciplina]],""),"")</f>
        <v/>
      </c>
      <c r="AK65" s="15">
        <f>SUM(AK59:AK64)</f>
        <v>340</v>
      </c>
    </row>
    <row r="66" spans="7:39" ht="30" customHeight="1" thickBot="1" x14ac:dyDescent="0.3">
      <c r="G66" s="50" t="str">
        <f>CONCATENATE("EGC",Tabela1367[[#This Row],[Período]],Tabela1367[[#This Row],[Dif.]],Tabela1367[[#This Row],[Grade]])</f>
        <v>EGC1E2017</v>
      </c>
      <c r="H66" s="50" t="s">
        <v>231</v>
      </c>
      <c r="I66" s="50">
        <v>2017</v>
      </c>
      <c r="J66" s="49" t="s">
        <v>177</v>
      </c>
      <c r="K66" s="50" t="s">
        <v>112</v>
      </c>
      <c r="L66" s="50">
        <v>1</v>
      </c>
      <c r="M66" s="50">
        <v>40</v>
      </c>
      <c r="N66" s="50"/>
      <c r="O66" s="5"/>
      <c r="P66" s="5"/>
      <c r="V66" s="5" t="str">
        <f>IF($S$3=Tabela1367[[#This Row],[Grade]],IF($R$3=Tabela1367[[#This Row],[Período]],Tabela1367[[#This Row],[Disciplina]],""),"")</f>
        <v/>
      </c>
      <c r="W66" s="77"/>
      <c r="X66" s="61"/>
      <c r="Y66" s="52" t="e">
        <f>VLOOKUP(W66,Turma,2,0)</f>
        <v>#N/A</v>
      </c>
      <c r="Z66" s="60" t="e">
        <f>VLOOKUP(W66,Turma,4,0)</f>
        <v>#N/A</v>
      </c>
      <c r="AA66" s="52" t="s">
        <v>2</v>
      </c>
      <c r="AB66" s="52" t="s">
        <v>0</v>
      </c>
      <c r="AC66" s="52"/>
      <c r="AD66" s="52" t="s">
        <v>119</v>
      </c>
      <c r="AE66" s="52" t="s">
        <v>224</v>
      </c>
      <c r="AF66" s="52" t="s">
        <v>225</v>
      </c>
      <c r="AG66" s="52" t="s">
        <v>226</v>
      </c>
      <c r="AH66" s="52" t="s">
        <v>227</v>
      </c>
      <c r="AI66" s="52" t="s">
        <v>228</v>
      </c>
      <c r="AJ66" s="52" t="s">
        <v>242</v>
      </c>
      <c r="AK66" s="62" t="s">
        <v>241</v>
      </c>
      <c r="AL66" s="52"/>
      <c r="AM66" s="62" t="s">
        <v>243</v>
      </c>
    </row>
    <row r="67" spans="7:39" ht="30" customHeight="1" x14ac:dyDescent="0.25">
      <c r="G67" s="50" t="str">
        <f>CONCATENATE("EGC",Tabela1367[[#This Row],[Período]],Tabela1367[[#This Row],[Dif.]],Tabela1367[[#This Row],[Grade]])</f>
        <v>EGC2A2017</v>
      </c>
      <c r="H67" s="50" t="s">
        <v>229</v>
      </c>
      <c r="I67" s="50">
        <v>2017</v>
      </c>
      <c r="J67" s="49" t="s">
        <v>178</v>
      </c>
      <c r="K67" s="50" t="s">
        <v>112</v>
      </c>
      <c r="L67" s="50">
        <v>2</v>
      </c>
      <c r="M67" s="50">
        <v>80</v>
      </c>
      <c r="N67" s="50"/>
      <c r="O67" s="5"/>
      <c r="P67" s="5"/>
      <c r="V67" s="5" t="str">
        <f>IF($S$3=Tabela1367[[#This Row],[Grade]],IF($R$3=Tabela1367[[#This Row],[Período]],Tabela1367[[#This Row],[Disciplina]],""),"")</f>
        <v/>
      </c>
      <c r="W67" s="56" t="e">
        <f>VLOOKUP(W66,Turma,3,0)</f>
        <v>#N/A</v>
      </c>
      <c r="X67" s="56" t="s">
        <v>229</v>
      </c>
      <c r="Y67" s="56" t="e">
        <f>CONCATENATE("EGC",W67,X67,$Z66)</f>
        <v>#N/A</v>
      </c>
      <c r="Z67" s="67" t="e">
        <f t="shared" ref="Z67:Z72" si="50">VLOOKUP(Y67,Disciplinas,4,0)</f>
        <v>#N/A</v>
      </c>
      <c r="AA67" s="56" t="e">
        <f t="shared" ref="AA67:AA72" si="51">VLOOKUP(Y67,Disciplinas,5,0)</f>
        <v>#N/A</v>
      </c>
      <c r="AB67" s="83"/>
      <c r="AC67" s="56"/>
      <c r="AD67" s="56" t="e">
        <f t="shared" ref="AD67:AD72" si="52">VLOOKUP(Y67,Disciplinas,7,0)</f>
        <v>#N/A</v>
      </c>
      <c r="AE67" s="71"/>
      <c r="AF67" s="71"/>
      <c r="AG67" s="71"/>
      <c r="AH67" s="71"/>
      <c r="AI67" s="71"/>
      <c r="AJ67" s="71"/>
      <c r="AK67" s="56">
        <f>SUM(AE67:AJ67)*20</f>
        <v>0</v>
      </c>
      <c r="AL67" s="56" t="e">
        <f>IF(AK67=AD67,"OK","ERRO")</f>
        <v>#N/A</v>
      </c>
      <c r="AM67" s="67"/>
    </row>
    <row r="68" spans="7:39" ht="30" customHeight="1" x14ac:dyDescent="0.25">
      <c r="G68" s="50" t="str">
        <f>CONCATENATE("EGC",Tabela1367[[#This Row],[Período]],Tabela1367[[#This Row],[Dif.]],Tabela1367[[#This Row],[Grade]])</f>
        <v>EGC2B2017</v>
      </c>
      <c r="H68" s="50" t="s">
        <v>232</v>
      </c>
      <c r="I68" s="50">
        <v>2017</v>
      </c>
      <c r="J68" s="49" t="s">
        <v>179</v>
      </c>
      <c r="K68" s="50" t="s">
        <v>112</v>
      </c>
      <c r="L68" s="50">
        <v>2</v>
      </c>
      <c r="M68" s="50">
        <v>80</v>
      </c>
      <c r="N68" s="50"/>
      <c r="O68" s="5"/>
      <c r="P68" s="5"/>
      <c r="V68" s="5" t="str">
        <f>IF($S$3=Tabela1367[[#This Row],[Grade]],IF($R$3=Tabela1367[[#This Row],[Período]],Tabela1367[[#This Row],[Disciplina]],""),"")</f>
        <v/>
      </c>
      <c r="W68" s="46" t="e">
        <f>W67</f>
        <v>#N/A</v>
      </c>
      <c r="X68" s="46" t="s">
        <v>232</v>
      </c>
      <c r="Y68" s="46" t="e">
        <f>CONCATENATE("EGC",W68,X68,$Z66)</f>
        <v>#N/A</v>
      </c>
      <c r="Z68" s="68" t="e">
        <f t="shared" si="50"/>
        <v>#N/A</v>
      </c>
      <c r="AA68" s="46" t="e">
        <f t="shared" si="51"/>
        <v>#N/A</v>
      </c>
      <c r="AB68" s="84"/>
      <c r="AC68" s="46"/>
      <c r="AD68" s="46" t="e">
        <f t="shared" si="52"/>
        <v>#N/A</v>
      </c>
      <c r="AE68" s="72"/>
      <c r="AF68" s="72"/>
      <c r="AG68" s="72"/>
      <c r="AH68" s="72"/>
      <c r="AI68" s="72"/>
      <c r="AJ68" s="72"/>
      <c r="AK68" s="46">
        <f t="shared" ref="AK68:AK72" si="53">SUM(AE68:AJ68)*20</f>
        <v>0</v>
      </c>
      <c r="AL68" s="46" t="e">
        <f t="shared" ref="AL68:AL72" si="54">IF(AK68=AD68,"OK","ERRO")</f>
        <v>#N/A</v>
      </c>
      <c r="AM68" s="68"/>
    </row>
    <row r="69" spans="7:39" ht="30" customHeight="1" x14ac:dyDescent="0.25">
      <c r="G69" s="50" t="str">
        <f>CONCATENATE("EGC",Tabela1367[[#This Row],[Período]],Tabela1367[[#This Row],[Dif.]],Tabela1367[[#This Row],[Grade]])</f>
        <v>EGC2C2017</v>
      </c>
      <c r="H69" s="50" t="s">
        <v>230</v>
      </c>
      <c r="I69" s="50">
        <v>2017</v>
      </c>
      <c r="J69" s="49" t="s">
        <v>130</v>
      </c>
      <c r="K69" s="50" t="s">
        <v>112</v>
      </c>
      <c r="L69" s="50">
        <v>2</v>
      </c>
      <c r="M69" s="50">
        <v>80</v>
      </c>
      <c r="N69" s="50"/>
      <c r="O69" s="5"/>
      <c r="P69" s="5"/>
      <c r="V69" s="5" t="str">
        <f>IF($S$3=Tabela1367[[#This Row],[Grade]],IF($R$3=Tabela1367[[#This Row],[Período]],Tabela1367[[#This Row],[Disciplina]],""),"")</f>
        <v/>
      </c>
      <c r="W69" s="57" t="e">
        <f t="shared" ref="W69:W72" si="55">W68</f>
        <v>#N/A</v>
      </c>
      <c r="X69" s="57" t="s">
        <v>230</v>
      </c>
      <c r="Y69" s="57" t="e">
        <f>CONCATENATE("EGC",W69,X69,$Z66)</f>
        <v>#N/A</v>
      </c>
      <c r="Z69" s="69" t="e">
        <f t="shared" si="50"/>
        <v>#N/A</v>
      </c>
      <c r="AA69" s="57" t="e">
        <f t="shared" si="51"/>
        <v>#N/A</v>
      </c>
      <c r="AB69" s="85"/>
      <c r="AC69" s="57"/>
      <c r="AD69" s="57" t="e">
        <f t="shared" si="52"/>
        <v>#N/A</v>
      </c>
      <c r="AE69" s="73"/>
      <c r="AF69" s="73"/>
      <c r="AG69" s="73"/>
      <c r="AH69" s="73"/>
      <c r="AI69" s="73"/>
      <c r="AJ69" s="73"/>
      <c r="AK69" s="57">
        <f t="shared" si="53"/>
        <v>0</v>
      </c>
      <c r="AL69" s="57" t="e">
        <f t="shared" si="54"/>
        <v>#N/A</v>
      </c>
      <c r="AM69" s="69"/>
    </row>
    <row r="70" spans="7:39" ht="30" customHeight="1" x14ac:dyDescent="0.25">
      <c r="G70" s="50" t="str">
        <f>CONCATENATE("EGC",Tabela1367[[#This Row],[Período]],Tabela1367[[#This Row],[Dif.]],Tabela1367[[#This Row],[Grade]])</f>
        <v>EGC2D2017</v>
      </c>
      <c r="H70" s="50" t="s">
        <v>233</v>
      </c>
      <c r="I70" s="50">
        <v>2017</v>
      </c>
      <c r="J70" s="49" t="s">
        <v>114</v>
      </c>
      <c r="K70" s="50" t="s">
        <v>112</v>
      </c>
      <c r="L70" s="50">
        <v>2</v>
      </c>
      <c r="M70" s="50">
        <v>80</v>
      </c>
      <c r="N70" s="50"/>
      <c r="O70" s="5"/>
      <c r="P70" s="5"/>
      <c r="V70" s="5" t="str">
        <f>IF($S$3=Tabela1367[[#This Row],[Grade]],IF($R$3=Tabela1367[[#This Row],[Período]],Tabela1367[[#This Row],[Disciplina]],""),"")</f>
        <v/>
      </c>
      <c r="W70" s="46" t="e">
        <f t="shared" si="55"/>
        <v>#N/A</v>
      </c>
      <c r="X70" s="46" t="s">
        <v>233</v>
      </c>
      <c r="Y70" s="46" t="e">
        <f>CONCATENATE("EGC",W70,X70,$Z66)</f>
        <v>#N/A</v>
      </c>
      <c r="Z70" s="68" t="e">
        <f t="shared" si="50"/>
        <v>#N/A</v>
      </c>
      <c r="AA70" s="46" t="e">
        <f t="shared" si="51"/>
        <v>#N/A</v>
      </c>
      <c r="AB70" s="84"/>
      <c r="AC70" s="46"/>
      <c r="AD70" s="46" t="e">
        <f t="shared" si="52"/>
        <v>#N/A</v>
      </c>
      <c r="AE70" s="72"/>
      <c r="AF70" s="72"/>
      <c r="AG70" s="72"/>
      <c r="AH70" s="72"/>
      <c r="AI70" s="72"/>
      <c r="AJ70" s="72"/>
      <c r="AK70" s="46">
        <f t="shared" si="53"/>
        <v>0</v>
      </c>
      <c r="AL70" s="46" t="e">
        <f t="shared" si="54"/>
        <v>#N/A</v>
      </c>
      <c r="AM70" s="68"/>
    </row>
    <row r="71" spans="7:39" ht="30" customHeight="1" x14ac:dyDescent="0.25">
      <c r="G71" s="50" t="str">
        <f>CONCATENATE("EGC",Tabela1367[[#This Row],[Período]],Tabela1367[[#This Row],[Dif.]],Tabela1367[[#This Row],[Grade]])</f>
        <v>EGC2E2017</v>
      </c>
      <c r="H71" s="50" t="s">
        <v>231</v>
      </c>
      <c r="I71" s="50">
        <v>2017</v>
      </c>
      <c r="J71" s="49" t="s">
        <v>293</v>
      </c>
      <c r="K71" s="50" t="s">
        <v>112</v>
      </c>
      <c r="L71" s="50">
        <v>2</v>
      </c>
      <c r="M71" s="50">
        <v>80</v>
      </c>
      <c r="N71" s="50"/>
      <c r="O71" s="5"/>
      <c r="P71" s="5"/>
      <c r="V71" s="5" t="str">
        <f>IF($S$3=Tabela1367[[#This Row],[Grade]],IF($R$3=Tabela1367[[#This Row],[Período]],Tabela1367[[#This Row],[Disciplina]],""),"")</f>
        <v/>
      </c>
      <c r="W71" s="57" t="e">
        <f t="shared" si="55"/>
        <v>#N/A</v>
      </c>
      <c r="X71" s="57" t="s">
        <v>231</v>
      </c>
      <c r="Y71" s="57" t="e">
        <f>CONCATENATE("EGC",W71,X71,$Z66)</f>
        <v>#N/A</v>
      </c>
      <c r="Z71" s="69" t="e">
        <f t="shared" si="50"/>
        <v>#N/A</v>
      </c>
      <c r="AA71" s="57" t="e">
        <f t="shared" si="51"/>
        <v>#N/A</v>
      </c>
      <c r="AB71" s="85"/>
      <c r="AC71" s="57"/>
      <c r="AD71" s="57" t="e">
        <f t="shared" si="52"/>
        <v>#N/A</v>
      </c>
      <c r="AE71" s="73"/>
      <c r="AF71" s="73"/>
      <c r="AG71" s="73"/>
      <c r="AH71" s="73"/>
      <c r="AI71" s="73"/>
      <c r="AJ71" s="73"/>
      <c r="AK71" s="57">
        <f t="shared" si="53"/>
        <v>0</v>
      </c>
      <c r="AL71" s="57" t="e">
        <f t="shared" si="54"/>
        <v>#N/A</v>
      </c>
      <c r="AM71" s="69"/>
    </row>
    <row r="72" spans="7:39" ht="30" customHeight="1" thickBot="1" x14ac:dyDescent="0.3">
      <c r="G72" s="50" t="str">
        <f>CONCATENATE("EGC",Tabela1367[[#This Row],[Período]],Tabela1367[[#This Row],[Dif.]],Tabela1367[[#This Row],[Grade]])</f>
        <v>EGC3A2017</v>
      </c>
      <c r="H72" s="50" t="s">
        <v>229</v>
      </c>
      <c r="I72" s="50">
        <v>2017</v>
      </c>
      <c r="J72" s="49" t="s">
        <v>181</v>
      </c>
      <c r="K72" s="50" t="s">
        <v>112</v>
      </c>
      <c r="L72" s="50">
        <v>3</v>
      </c>
      <c r="M72" s="50">
        <v>80</v>
      </c>
      <c r="N72" s="50"/>
      <c r="O72" s="5"/>
      <c r="P72" s="5"/>
      <c r="V72" s="5" t="str">
        <f>IF($S$3=Tabela1367[[#This Row],[Grade]],IF($R$3=Tabela1367[[#This Row],[Período]],Tabela1367[[#This Row],[Disciplina]],""),"")</f>
        <v/>
      </c>
      <c r="W72" s="55" t="e">
        <f t="shared" si="55"/>
        <v>#N/A</v>
      </c>
      <c r="X72" s="55" t="s">
        <v>234</v>
      </c>
      <c r="Y72" s="55" t="e">
        <f>CONCATENATE("EGC",W72,X72,$Z66)</f>
        <v>#N/A</v>
      </c>
      <c r="Z72" s="70" t="e">
        <f t="shared" si="50"/>
        <v>#N/A</v>
      </c>
      <c r="AA72" s="55" t="e">
        <f t="shared" si="51"/>
        <v>#N/A</v>
      </c>
      <c r="AB72" s="82"/>
      <c r="AC72" s="55"/>
      <c r="AD72" s="55" t="e">
        <f t="shared" si="52"/>
        <v>#N/A</v>
      </c>
      <c r="AE72" s="74"/>
      <c r="AF72" s="74"/>
      <c r="AG72" s="74"/>
      <c r="AH72" s="74"/>
      <c r="AI72" s="74"/>
      <c r="AJ72" s="74"/>
      <c r="AK72" s="55">
        <f t="shared" si="53"/>
        <v>0</v>
      </c>
      <c r="AL72" s="55" t="e">
        <f t="shared" si="54"/>
        <v>#N/A</v>
      </c>
      <c r="AM72" s="70"/>
    </row>
    <row r="73" spans="7:39" ht="30" customHeight="1" thickBot="1" x14ac:dyDescent="0.3">
      <c r="G73" s="50" t="str">
        <f>CONCATENATE("EGC",Tabela1367[[#This Row],[Período]],Tabela1367[[#This Row],[Dif.]],Tabela1367[[#This Row],[Grade]])</f>
        <v>EGC3B2017</v>
      </c>
      <c r="H73" s="50" t="s">
        <v>232</v>
      </c>
      <c r="I73" s="50">
        <v>2017</v>
      </c>
      <c r="J73" s="49" t="s">
        <v>182</v>
      </c>
      <c r="K73" s="50" t="s">
        <v>112</v>
      </c>
      <c r="L73" s="50">
        <v>3</v>
      </c>
      <c r="M73" s="50">
        <v>80</v>
      </c>
      <c r="N73" s="50"/>
      <c r="O73" s="5"/>
      <c r="P73" s="5"/>
      <c r="V73" s="5" t="str">
        <f>IF($S$3=Tabela1367[[#This Row],[Grade]],IF($R$3=Tabela1367[[#This Row],[Período]],Tabela1367[[#This Row],[Disciplina]],""),"")</f>
        <v/>
      </c>
      <c r="AK73" s="15">
        <f>SUM(AK67:AK72)</f>
        <v>0</v>
      </c>
    </row>
    <row r="74" spans="7:39" ht="30" customHeight="1" thickBot="1" x14ac:dyDescent="0.3">
      <c r="G74" s="50" t="str">
        <f>CONCATENATE("EGC",Tabela1367[[#This Row],[Período]],Tabela1367[[#This Row],[Dif.]],Tabela1367[[#This Row],[Grade]])</f>
        <v>EGC3C2017</v>
      </c>
      <c r="H74" s="50" t="s">
        <v>230</v>
      </c>
      <c r="I74" s="50">
        <v>2017</v>
      </c>
      <c r="J74" s="49" t="s">
        <v>137</v>
      </c>
      <c r="K74" s="50" t="s">
        <v>112</v>
      </c>
      <c r="L74" s="50">
        <v>3</v>
      </c>
      <c r="M74" s="50">
        <v>80</v>
      </c>
      <c r="N74" s="50"/>
      <c r="O74" s="5"/>
      <c r="P74" s="5"/>
      <c r="V74" s="5" t="str">
        <f>IF($S$3=Tabela1367[[#This Row],[Grade]],IF($R$3=Tabela1367[[#This Row],[Período]],Tabela1367[[#This Row],[Disciplina]],""),"")</f>
        <v/>
      </c>
      <c r="W74" s="61"/>
      <c r="X74" s="61"/>
      <c r="Y74" s="52" t="e">
        <f>VLOOKUP(W74,Turma,2,0)</f>
        <v>#N/A</v>
      </c>
      <c r="Z74" s="60" t="e">
        <f>VLOOKUP(W74,Turma,4,0)</f>
        <v>#N/A</v>
      </c>
      <c r="AA74" s="52" t="s">
        <v>2</v>
      </c>
      <c r="AB74" s="52" t="s">
        <v>0</v>
      </c>
      <c r="AC74" s="52"/>
      <c r="AD74" s="52" t="s">
        <v>119</v>
      </c>
      <c r="AE74" s="52" t="s">
        <v>224</v>
      </c>
      <c r="AF74" s="52" t="s">
        <v>225</v>
      </c>
      <c r="AG74" s="52" t="s">
        <v>226</v>
      </c>
      <c r="AH74" s="52" t="s">
        <v>227</v>
      </c>
      <c r="AI74" s="52" t="s">
        <v>228</v>
      </c>
      <c r="AJ74" s="52" t="s">
        <v>242</v>
      </c>
      <c r="AK74" s="62" t="s">
        <v>241</v>
      </c>
      <c r="AL74" s="52"/>
      <c r="AM74" s="62" t="s">
        <v>243</v>
      </c>
    </row>
    <row r="75" spans="7:39" ht="30" customHeight="1" x14ac:dyDescent="0.25">
      <c r="G75" s="50" t="str">
        <f>CONCATENATE("EGC",Tabela1367[[#This Row],[Período]],Tabela1367[[#This Row],[Dif.]],Tabela1367[[#This Row],[Grade]])</f>
        <v>EGC3D2017</v>
      </c>
      <c r="H75" s="50" t="s">
        <v>233</v>
      </c>
      <c r="I75" s="50">
        <v>2017</v>
      </c>
      <c r="J75" s="49" t="s">
        <v>129</v>
      </c>
      <c r="K75" s="50" t="s">
        <v>112</v>
      </c>
      <c r="L75" s="50">
        <v>3</v>
      </c>
      <c r="M75" s="50">
        <v>80</v>
      </c>
      <c r="N75" s="50"/>
      <c r="O75" s="5"/>
      <c r="P75" s="5"/>
      <c r="V75" s="5" t="str">
        <f>IF($S$3=Tabela1367[[#This Row],[Grade]],IF($R$3=Tabela1367[[#This Row],[Período]],Tabela1367[[#This Row],[Disciplina]],""),"")</f>
        <v/>
      </c>
      <c r="W75" s="56" t="e">
        <f>VLOOKUP(W74,Turma,3,0)</f>
        <v>#N/A</v>
      </c>
      <c r="X75" s="56" t="s">
        <v>229</v>
      </c>
      <c r="Y75" s="56" t="e">
        <f>CONCATENATE("EGC",W75,X75,$Z74)</f>
        <v>#N/A</v>
      </c>
      <c r="Z75" s="67" t="e">
        <f t="shared" ref="Z75:Z80" si="56">VLOOKUP(Y75,Disciplinas,4,0)</f>
        <v>#N/A</v>
      </c>
      <c r="AA75" s="56" t="e">
        <f t="shared" ref="AA75:AA80" si="57">VLOOKUP(Y75,Disciplinas,5,0)</f>
        <v>#N/A</v>
      </c>
      <c r="AB75" s="63"/>
      <c r="AC75" s="56"/>
      <c r="AD75" s="56" t="e">
        <f t="shared" ref="AD75:AD80" si="58">VLOOKUP(Y75,Disciplinas,7,0)</f>
        <v>#N/A</v>
      </c>
      <c r="AE75" s="71"/>
      <c r="AF75" s="71"/>
      <c r="AG75" s="71"/>
      <c r="AH75" s="71"/>
      <c r="AI75" s="71"/>
      <c r="AJ75" s="71"/>
      <c r="AK75" s="56">
        <f>SUM(AE75:AJ75)*20</f>
        <v>0</v>
      </c>
      <c r="AL75" s="56" t="e">
        <f>IF(AK75=AD75,"OK","ERRO")</f>
        <v>#N/A</v>
      </c>
      <c r="AM75" s="78"/>
    </row>
    <row r="76" spans="7:39" ht="30" customHeight="1" x14ac:dyDescent="0.25">
      <c r="G76" s="50" t="str">
        <f>CONCATENATE("EGC",Tabela1367[[#This Row],[Período]],Tabela1367[[#This Row],[Dif.]],Tabela1367[[#This Row],[Grade]])</f>
        <v>EGC3E2017</v>
      </c>
      <c r="H76" s="50" t="s">
        <v>231</v>
      </c>
      <c r="I76" s="50">
        <v>2017</v>
      </c>
      <c r="J76" s="49" t="s">
        <v>183</v>
      </c>
      <c r="K76" s="50" t="s">
        <v>117</v>
      </c>
      <c r="L76" s="50">
        <v>3</v>
      </c>
      <c r="M76" s="50">
        <v>40</v>
      </c>
      <c r="N76" s="50"/>
      <c r="O76" s="5"/>
      <c r="P76" s="5"/>
      <c r="V76" s="5" t="str">
        <f>IF($S$3=Tabela1367[[#This Row],[Grade]],IF($R$3=Tabela1367[[#This Row],[Período]],Tabela1367[[#This Row],[Disciplina]],""),"")</f>
        <v/>
      </c>
      <c r="W76" s="46" t="e">
        <f>W75</f>
        <v>#N/A</v>
      </c>
      <c r="X76" s="46" t="s">
        <v>232</v>
      </c>
      <c r="Y76" s="46" t="e">
        <f>CONCATENATE("EGC",W76,X76,$Z74)</f>
        <v>#N/A</v>
      </c>
      <c r="Z76" s="68" t="e">
        <f t="shared" si="56"/>
        <v>#N/A</v>
      </c>
      <c r="AA76" s="46" t="e">
        <f t="shared" si="57"/>
        <v>#N/A</v>
      </c>
      <c r="AB76" s="64"/>
      <c r="AC76" s="46"/>
      <c r="AD76" s="46" t="e">
        <f t="shared" si="58"/>
        <v>#N/A</v>
      </c>
      <c r="AE76" s="72"/>
      <c r="AF76" s="72"/>
      <c r="AG76" s="72"/>
      <c r="AH76" s="72"/>
      <c r="AI76" s="72"/>
      <c r="AJ76" s="72"/>
      <c r="AK76" s="46">
        <f t="shared" ref="AK76:AK80" si="59">SUM(AE76:AJ76)*20</f>
        <v>0</v>
      </c>
      <c r="AL76" s="46" t="e">
        <f t="shared" ref="AL76:AL80" si="60">IF(AK76=AD76,"OK","ERRO")</f>
        <v>#N/A</v>
      </c>
      <c r="AM76" s="79"/>
    </row>
    <row r="77" spans="7:39" ht="30" customHeight="1" x14ac:dyDescent="0.25">
      <c r="G77" s="50" t="str">
        <f>CONCATENATE("EGC",Tabela1367[[#This Row],[Período]],Tabela1367[[#This Row],[Dif.]],Tabela1367[[#This Row],[Grade]])</f>
        <v>EGC3F2017</v>
      </c>
      <c r="H77" s="50" t="s">
        <v>234</v>
      </c>
      <c r="I77" s="50">
        <v>2017</v>
      </c>
      <c r="J77" s="49" t="s">
        <v>126</v>
      </c>
      <c r="K77" s="50" t="s">
        <v>117</v>
      </c>
      <c r="L77" s="50">
        <v>3</v>
      </c>
      <c r="M77" s="50">
        <v>40</v>
      </c>
      <c r="N77" s="50"/>
      <c r="O77" s="5"/>
      <c r="P77" s="5"/>
      <c r="V77" s="5" t="str">
        <f>IF($S$3=Tabela1367[[#This Row],[Grade]],IF($R$3=Tabela1367[[#This Row],[Período]],Tabela1367[[#This Row],[Disciplina]],""),"")</f>
        <v/>
      </c>
      <c r="W77" s="57" t="e">
        <f t="shared" ref="W77:W80" si="61">W76</f>
        <v>#N/A</v>
      </c>
      <c r="X77" s="57" t="s">
        <v>230</v>
      </c>
      <c r="Y77" s="57" t="e">
        <f>CONCATENATE("EGC",W77,X77,$Z74)</f>
        <v>#N/A</v>
      </c>
      <c r="Z77" s="69" t="e">
        <f t="shared" si="56"/>
        <v>#N/A</v>
      </c>
      <c r="AA77" s="57" t="e">
        <f t="shared" si="57"/>
        <v>#N/A</v>
      </c>
      <c r="AB77" s="65"/>
      <c r="AC77" s="57"/>
      <c r="AD77" s="57" t="e">
        <f t="shared" si="58"/>
        <v>#N/A</v>
      </c>
      <c r="AE77" s="73"/>
      <c r="AF77" s="73"/>
      <c r="AG77" s="73"/>
      <c r="AH77" s="73"/>
      <c r="AI77" s="73"/>
      <c r="AJ77" s="73"/>
      <c r="AK77" s="57">
        <f t="shared" si="59"/>
        <v>0</v>
      </c>
      <c r="AL77" s="57" t="e">
        <f t="shared" si="60"/>
        <v>#N/A</v>
      </c>
      <c r="AM77" s="80"/>
    </row>
    <row r="78" spans="7:39" ht="30" customHeight="1" x14ac:dyDescent="0.25">
      <c r="G78" s="50" t="str">
        <f>CONCATENATE("EGC",Tabela1367[[#This Row],[Período]],Tabela1367[[#This Row],[Dif.]],Tabela1367[[#This Row],[Grade]])</f>
        <v>EGC4A2017</v>
      </c>
      <c r="H78" s="50" t="s">
        <v>229</v>
      </c>
      <c r="I78" s="50">
        <v>2017</v>
      </c>
      <c r="J78" s="49" t="s">
        <v>184</v>
      </c>
      <c r="K78" s="50" t="s">
        <v>112</v>
      </c>
      <c r="L78" s="50">
        <v>4</v>
      </c>
      <c r="M78" s="50">
        <v>80</v>
      </c>
      <c r="N78" s="50"/>
      <c r="O78" s="5"/>
      <c r="P78" s="5"/>
      <c r="V78" s="5" t="str">
        <f>IF($S$3=Tabela1367[[#This Row],[Grade]],IF($R$3=Tabela1367[[#This Row],[Período]],Tabela1367[[#This Row],[Disciplina]],""),"")</f>
        <v/>
      </c>
      <c r="W78" s="46" t="e">
        <f t="shared" si="61"/>
        <v>#N/A</v>
      </c>
      <c r="X78" s="46" t="s">
        <v>233</v>
      </c>
      <c r="Y78" s="46" t="e">
        <f>CONCATENATE("EGC",W78,X78,$Z74)</f>
        <v>#N/A</v>
      </c>
      <c r="Z78" s="68" t="e">
        <f t="shared" si="56"/>
        <v>#N/A</v>
      </c>
      <c r="AA78" s="46" t="e">
        <f t="shared" si="57"/>
        <v>#N/A</v>
      </c>
      <c r="AB78" s="64"/>
      <c r="AC78" s="46"/>
      <c r="AD78" s="46" t="e">
        <f t="shared" si="58"/>
        <v>#N/A</v>
      </c>
      <c r="AE78" s="72"/>
      <c r="AF78" s="72"/>
      <c r="AG78" s="72"/>
      <c r="AH78" s="72"/>
      <c r="AI78" s="72"/>
      <c r="AJ78" s="72"/>
      <c r="AK78" s="46">
        <f t="shared" si="59"/>
        <v>0</v>
      </c>
      <c r="AL78" s="46" t="e">
        <f t="shared" si="60"/>
        <v>#N/A</v>
      </c>
      <c r="AM78" s="79"/>
    </row>
    <row r="79" spans="7:39" ht="30" customHeight="1" x14ac:dyDescent="0.25">
      <c r="G79" s="50" t="str">
        <f>CONCATENATE("EGC",Tabela1367[[#This Row],[Período]],Tabela1367[[#This Row],[Dif.]],Tabela1367[[#This Row],[Grade]])</f>
        <v>EGC4B2017</v>
      </c>
      <c r="H79" s="50" t="s">
        <v>232</v>
      </c>
      <c r="I79" s="50">
        <v>2017</v>
      </c>
      <c r="J79" s="49" t="s">
        <v>185</v>
      </c>
      <c r="K79" s="50" t="s">
        <v>112</v>
      </c>
      <c r="L79" s="50">
        <v>4</v>
      </c>
      <c r="M79" s="50">
        <v>80</v>
      </c>
      <c r="N79" s="50"/>
      <c r="O79" s="5"/>
      <c r="P79" s="5"/>
      <c r="V79" s="5" t="str">
        <f>IF($S$3=Tabela1367[[#This Row],[Grade]],IF($R$3=Tabela1367[[#This Row],[Período]],Tabela1367[[#This Row],[Disciplina]],""),"")</f>
        <v/>
      </c>
      <c r="W79" s="57" t="e">
        <f t="shared" si="61"/>
        <v>#N/A</v>
      </c>
      <c r="X79" s="57" t="s">
        <v>231</v>
      </c>
      <c r="Y79" s="57" t="e">
        <f>CONCATENATE("EGC",W79,X79,$Z74)</f>
        <v>#N/A</v>
      </c>
      <c r="Z79" s="69" t="e">
        <f t="shared" si="56"/>
        <v>#N/A</v>
      </c>
      <c r="AA79" s="57" t="e">
        <f t="shared" si="57"/>
        <v>#N/A</v>
      </c>
      <c r="AB79" s="65"/>
      <c r="AC79" s="57"/>
      <c r="AD79" s="57" t="e">
        <f t="shared" si="58"/>
        <v>#N/A</v>
      </c>
      <c r="AE79" s="73"/>
      <c r="AF79" s="73"/>
      <c r="AG79" s="73"/>
      <c r="AH79" s="73"/>
      <c r="AI79" s="73"/>
      <c r="AJ79" s="73"/>
      <c r="AK79" s="57">
        <f t="shared" si="59"/>
        <v>0</v>
      </c>
      <c r="AL79" s="57" t="e">
        <f t="shared" si="60"/>
        <v>#N/A</v>
      </c>
      <c r="AM79" s="80"/>
    </row>
    <row r="80" spans="7:39" ht="30" customHeight="1" thickBot="1" x14ac:dyDescent="0.3">
      <c r="G80" s="50" t="str">
        <f>CONCATENATE("EGC",Tabela1367[[#This Row],[Período]],Tabela1367[[#This Row],[Dif.]],Tabela1367[[#This Row],[Grade]])</f>
        <v>EGC4C2017</v>
      </c>
      <c r="H80" s="50" t="s">
        <v>230</v>
      </c>
      <c r="I80" s="50">
        <v>2017</v>
      </c>
      <c r="J80" s="49" t="s">
        <v>128</v>
      </c>
      <c r="K80" s="50" t="s">
        <v>112</v>
      </c>
      <c r="L80" s="50">
        <v>4</v>
      </c>
      <c r="M80" s="50">
        <v>80</v>
      </c>
      <c r="N80" s="50"/>
      <c r="O80" s="5"/>
      <c r="P80" s="5"/>
      <c r="V80" s="5" t="str">
        <f>IF($S$3=Tabela1367[[#This Row],[Grade]],IF($R$3=Tabela1367[[#This Row],[Período]],Tabela1367[[#This Row],[Disciplina]],""),"")</f>
        <v/>
      </c>
      <c r="W80" s="55" t="e">
        <f t="shared" si="61"/>
        <v>#N/A</v>
      </c>
      <c r="X80" s="55" t="s">
        <v>234</v>
      </c>
      <c r="Y80" s="55" t="e">
        <f>CONCATENATE("EGC",W80,X80,$Z74)</f>
        <v>#N/A</v>
      </c>
      <c r="Z80" s="70" t="e">
        <f t="shared" si="56"/>
        <v>#N/A</v>
      </c>
      <c r="AA80" s="55" t="e">
        <f t="shared" si="57"/>
        <v>#N/A</v>
      </c>
      <c r="AB80" s="66"/>
      <c r="AC80" s="55"/>
      <c r="AD80" s="55" t="e">
        <f t="shared" si="58"/>
        <v>#N/A</v>
      </c>
      <c r="AE80" s="55"/>
      <c r="AF80" s="55"/>
      <c r="AG80" s="55"/>
      <c r="AH80" s="55"/>
      <c r="AI80" s="55"/>
      <c r="AJ80" s="55"/>
      <c r="AK80" s="55">
        <f t="shared" si="59"/>
        <v>0</v>
      </c>
      <c r="AL80" s="55" t="e">
        <f t="shared" si="60"/>
        <v>#N/A</v>
      </c>
      <c r="AM80" s="81"/>
    </row>
    <row r="81" spans="7:39" ht="30" customHeight="1" thickBot="1" x14ac:dyDescent="0.3">
      <c r="G81" s="50" t="str">
        <f>CONCATENATE("EGC",Tabela1367[[#This Row],[Período]],Tabela1367[[#This Row],[Dif.]],Tabela1367[[#This Row],[Grade]])</f>
        <v>EGC4D2017</v>
      </c>
      <c r="H81" s="50" t="s">
        <v>233</v>
      </c>
      <c r="I81" s="50">
        <v>2017</v>
      </c>
      <c r="J81" s="49" t="s">
        <v>186</v>
      </c>
      <c r="K81" s="50" t="s">
        <v>112</v>
      </c>
      <c r="L81" s="50">
        <v>4</v>
      </c>
      <c r="M81" s="50">
        <v>80</v>
      </c>
      <c r="N81" s="50"/>
      <c r="O81" s="5"/>
      <c r="P81" s="5"/>
      <c r="V81" s="5" t="str">
        <f>IF($S$3=Tabela1367[[#This Row],[Grade]],IF($R$3=Tabela1367[[#This Row],[Período]],Tabela1367[[#This Row],[Disciplina]],""),"")</f>
        <v/>
      </c>
      <c r="AK81" s="15">
        <f>SUM(AK75:AK80)</f>
        <v>0</v>
      </c>
    </row>
    <row r="82" spans="7:39" ht="30" customHeight="1" thickBot="1" x14ac:dyDescent="0.3">
      <c r="G82" s="50" t="str">
        <f>CONCATENATE("EGC",Tabela1367[[#This Row],[Período]],Tabela1367[[#This Row],[Dif.]],Tabela1367[[#This Row],[Grade]])</f>
        <v>EGC4E2017</v>
      </c>
      <c r="H82" s="50" t="s">
        <v>231</v>
      </c>
      <c r="I82" s="50">
        <v>2017</v>
      </c>
      <c r="J82" s="49" t="s">
        <v>264</v>
      </c>
      <c r="K82" s="50" t="s">
        <v>112</v>
      </c>
      <c r="L82" s="50">
        <v>4</v>
      </c>
      <c r="M82" s="50">
        <v>80</v>
      </c>
      <c r="N82" s="50"/>
      <c r="O82" s="5"/>
      <c r="P82" s="5"/>
      <c r="V82" s="5" t="str">
        <f>IF($S$3=Tabela1367[[#This Row],[Grade]],IF($R$3=Tabela1367[[#This Row],[Período]],Tabela1367[[#This Row],[Disciplina]],""),"")</f>
        <v/>
      </c>
      <c r="W82" s="61"/>
      <c r="X82" s="61"/>
      <c r="Y82" s="52" t="e">
        <f>VLOOKUP(W82,Turma,2,0)</f>
        <v>#N/A</v>
      </c>
      <c r="Z82" s="60" t="e">
        <f>VLOOKUP(W82,Turma,4,0)</f>
        <v>#N/A</v>
      </c>
      <c r="AA82" s="52" t="s">
        <v>2</v>
      </c>
      <c r="AB82" s="52" t="s">
        <v>0</v>
      </c>
      <c r="AC82" s="52"/>
      <c r="AD82" s="52" t="s">
        <v>119</v>
      </c>
      <c r="AE82" s="52" t="s">
        <v>224</v>
      </c>
      <c r="AF82" s="52" t="s">
        <v>225</v>
      </c>
      <c r="AG82" s="52" t="s">
        <v>226</v>
      </c>
      <c r="AH82" s="52" t="s">
        <v>227</v>
      </c>
      <c r="AI82" s="52" t="s">
        <v>228</v>
      </c>
      <c r="AJ82" s="52" t="s">
        <v>242</v>
      </c>
      <c r="AK82" s="62" t="s">
        <v>241</v>
      </c>
      <c r="AL82" s="52"/>
      <c r="AM82" s="62" t="s">
        <v>243</v>
      </c>
    </row>
    <row r="83" spans="7:39" ht="30" customHeight="1" x14ac:dyDescent="0.25">
      <c r="G83" s="50" t="str">
        <f>CONCATENATE("EGC",Tabela1367[[#This Row],[Período]],Tabela1367[[#This Row],[Dif.]],Tabela1367[[#This Row],[Grade]])</f>
        <v>EGC5A2017</v>
      </c>
      <c r="H83" s="50" t="s">
        <v>229</v>
      </c>
      <c r="I83" s="50">
        <v>2017</v>
      </c>
      <c r="J83" s="49" t="s">
        <v>146</v>
      </c>
      <c r="K83" s="50" t="s">
        <v>112</v>
      </c>
      <c r="L83" s="50">
        <v>5</v>
      </c>
      <c r="M83" s="50">
        <v>80</v>
      </c>
      <c r="N83" s="50"/>
      <c r="O83" s="5"/>
      <c r="P83" s="5"/>
      <c r="V83" s="5" t="str">
        <f>IF($S$3=Tabela1367[[#This Row],[Grade]],IF($R$3=Tabela1367[[#This Row],[Período]],Tabela1367[[#This Row],[Disciplina]],""),"")</f>
        <v/>
      </c>
      <c r="W83" s="56" t="e">
        <f>VLOOKUP(W82,Turma,3,0)</f>
        <v>#N/A</v>
      </c>
      <c r="X83" s="56" t="s">
        <v>229</v>
      </c>
      <c r="Y83" s="56" t="e">
        <f>CONCATENATE("EGC",W83,X83,$Z82)</f>
        <v>#N/A</v>
      </c>
      <c r="Z83" s="67" t="e">
        <f t="shared" ref="Z83:Z88" si="62">VLOOKUP(Y83,Disciplinas,4,0)</f>
        <v>#N/A</v>
      </c>
      <c r="AA83" s="56" t="e">
        <f t="shared" ref="AA83:AA88" si="63">VLOOKUP(Y83,Disciplinas,5,0)</f>
        <v>#N/A</v>
      </c>
      <c r="AB83" s="63"/>
      <c r="AC83" s="56"/>
      <c r="AD83" s="56" t="e">
        <f t="shared" ref="AD83:AD88" si="64">VLOOKUP(Y83,Disciplinas,7,0)</f>
        <v>#N/A</v>
      </c>
      <c r="AE83" s="56"/>
      <c r="AF83" s="56"/>
      <c r="AG83" s="56"/>
      <c r="AH83" s="56"/>
      <c r="AI83" s="56"/>
      <c r="AJ83" s="56"/>
      <c r="AK83" s="56">
        <f>SUM(AE83:AJ83)*20</f>
        <v>0</v>
      </c>
      <c r="AL83" s="56" t="e">
        <f>IF(AK83=AD83,"OK","ERRO")</f>
        <v>#N/A</v>
      </c>
      <c r="AM83" s="67"/>
    </row>
    <row r="84" spans="7:39" ht="30" customHeight="1" x14ac:dyDescent="0.25">
      <c r="G84" s="50" t="str">
        <f>CONCATENATE("EGC",Tabela1367[[#This Row],[Período]],Tabela1367[[#This Row],[Dif.]],Tabela1367[[#This Row],[Grade]])</f>
        <v>EGC5B2017</v>
      </c>
      <c r="H84" s="50" t="s">
        <v>232</v>
      </c>
      <c r="I84" s="50">
        <v>2017</v>
      </c>
      <c r="J84" s="49" t="s">
        <v>258</v>
      </c>
      <c r="K84" s="50" t="s">
        <v>112</v>
      </c>
      <c r="L84" s="50">
        <v>5</v>
      </c>
      <c r="M84" s="50">
        <v>80</v>
      </c>
      <c r="N84" s="50"/>
      <c r="O84" s="5"/>
      <c r="P84" s="5"/>
      <c r="V84" s="5" t="str">
        <f>IF($S$3=Tabela1367[[#This Row],[Grade]],IF($R$3=Tabela1367[[#This Row],[Período]],Tabela1367[[#This Row],[Disciplina]],""),"")</f>
        <v/>
      </c>
      <c r="W84" s="46" t="e">
        <f>W83</f>
        <v>#N/A</v>
      </c>
      <c r="X84" s="46" t="s">
        <v>232</v>
      </c>
      <c r="Y84" s="46" t="e">
        <f>CONCATENATE("EGC",W84,X84,$Z82)</f>
        <v>#N/A</v>
      </c>
      <c r="Z84" s="68" t="e">
        <f t="shared" si="62"/>
        <v>#N/A</v>
      </c>
      <c r="AA84" s="46" t="e">
        <f t="shared" si="63"/>
        <v>#N/A</v>
      </c>
      <c r="AB84" s="64"/>
      <c r="AC84" s="46"/>
      <c r="AD84" s="46" t="e">
        <f t="shared" si="64"/>
        <v>#N/A</v>
      </c>
      <c r="AE84" s="46"/>
      <c r="AF84" s="46"/>
      <c r="AG84" s="46"/>
      <c r="AH84" s="46"/>
      <c r="AI84" s="46"/>
      <c r="AJ84" s="46"/>
      <c r="AK84" s="46">
        <f t="shared" ref="AK84:AK88" si="65">SUM(AE84:AJ84)*20</f>
        <v>0</v>
      </c>
      <c r="AL84" s="46" t="e">
        <f t="shared" ref="AL84:AL88" si="66">IF(AK84=AD84,"OK","ERRO")</f>
        <v>#N/A</v>
      </c>
      <c r="AM84" s="68"/>
    </row>
    <row r="85" spans="7:39" ht="30" customHeight="1" x14ac:dyDescent="0.25">
      <c r="G85" s="50" t="str">
        <f>CONCATENATE("EGC",Tabela1367[[#This Row],[Período]],Tabela1367[[#This Row],[Dif.]],Tabela1367[[#This Row],[Grade]])</f>
        <v>EGC5C2017</v>
      </c>
      <c r="H85" s="50" t="s">
        <v>230</v>
      </c>
      <c r="I85" s="50">
        <v>2017</v>
      </c>
      <c r="J85" s="49" t="s">
        <v>294</v>
      </c>
      <c r="K85" s="50" t="s">
        <v>112</v>
      </c>
      <c r="L85" s="50">
        <v>5</v>
      </c>
      <c r="M85" s="50">
        <v>80</v>
      </c>
      <c r="N85" s="50"/>
      <c r="O85" s="5"/>
      <c r="P85" s="5"/>
      <c r="V85" s="5" t="str">
        <f>IF($S$3=Tabela1367[[#This Row],[Grade]],IF($R$3=Tabela1367[[#This Row],[Período]],Tabela1367[[#This Row],[Disciplina]],""),"")</f>
        <v/>
      </c>
      <c r="W85" s="57" t="e">
        <f t="shared" ref="W85:W88" si="67">W84</f>
        <v>#N/A</v>
      </c>
      <c r="X85" s="57" t="s">
        <v>230</v>
      </c>
      <c r="Y85" s="57" t="e">
        <f>CONCATENATE("EGC",W85,X85,$Z82)</f>
        <v>#N/A</v>
      </c>
      <c r="Z85" s="69" t="e">
        <f t="shared" si="62"/>
        <v>#N/A</v>
      </c>
      <c r="AA85" s="57" t="e">
        <f t="shared" si="63"/>
        <v>#N/A</v>
      </c>
      <c r="AB85" s="65"/>
      <c r="AC85" s="57"/>
      <c r="AD85" s="57" t="e">
        <f t="shared" si="64"/>
        <v>#N/A</v>
      </c>
      <c r="AE85" s="57"/>
      <c r="AF85" s="57"/>
      <c r="AG85" s="57"/>
      <c r="AH85" s="57"/>
      <c r="AI85" s="57"/>
      <c r="AJ85" s="57"/>
      <c r="AK85" s="57">
        <f t="shared" si="65"/>
        <v>0</v>
      </c>
      <c r="AL85" s="57" t="e">
        <f t="shared" si="66"/>
        <v>#N/A</v>
      </c>
      <c r="AM85" s="69"/>
    </row>
    <row r="86" spans="7:39" ht="30" customHeight="1" x14ac:dyDescent="0.25">
      <c r="G86" s="50" t="str">
        <f>CONCATENATE("EGC",Tabela1367[[#This Row],[Período]],Tabela1367[[#This Row],[Dif.]],Tabela1367[[#This Row],[Grade]])</f>
        <v>EGC5D2017</v>
      </c>
      <c r="H86" s="50" t="s">
        <v>233</v>
      </c>
      <c r="I86" s="50">
        <v>2017</v>
      </c>
      <c r="J86" s="49" t="s">
        <v>270</v>
      </c>
      <c r="K86" s="50" t="s">
        <v>112</v>
      </c>
      <c r="L86" s="50">
        <v>5</v>
      </c>
      <c r="M86" s="50">
        <v>80</v>
      </c>
      <c r="N86" s="50"/>
      <c r="O86" s="5"/>
      <c r="P86" s="5"/>
      <c r="V86" s="5" t="str">
        <f>IF($S$3=Tabela1367[[#This Row],[Grade]],IF($R$3=Tabela1367[[#This Row],[Período]],Tabela1367[[#This Row],[Disciplina]],""),"")</f>
        <v/>
      </c>
      <c r="W86" s="46" t="e">
        <f t="shared" si="67"/>
        <v>#N/A</v>
      </c>
      <c r="X86" s="46" t="s">
        <v>233</v>
      </c>
      <c r="Y86" s="46" t="e">
        <f>CONCATENATE("EGC",W86,X86,$Z82)</f>
        <v>#N/A</v>
      </c>
      <c r="Z86" s="68" t="e">
        <f t="shared" si="62"/>
        <v>#N/A</v>
      </c>
      <c r="AA86" s="46" t="e">
        <f t="shared" si="63"/>
        <v>#N/A</v>
      </c>
      <c r="AB86" s="64"/>
      <c r="AC86" s="46"/>
      <c r="AD86" s="46" t="e">
        <f t="shared" si="64"/>
        <v>#N/A</v>
      </c>
      <c r="AE86" s="46"/>
      <c r="AF86" s="46"/>
      <c r="AG86" s="46"/>
      <c r="AH86" s="46"/>
      <c r="AI86" s="46"/>
      <c r="AJ86" s="46"/>
      <c r="AK86" s="46">
        <f t="shared" si="65"/>
        <v>0</v>
      </c>
      <c r="AL86" s="46" t="e">
        <f t="shared" si="66"/>
        <v>#N/A</v>
      </c>
      <c r="AM86" s="68"/>
    </row>
    <row r="87" spans="7:39" ht="30" customHeight="1" x14ac:dyDescent="0.25">
      <c r="G87" s="50" t="str">
        <f>CONCATENATE("EGC",Tabela1367[[#This Row],[Período]],Tabela1367[[#This Row],[Dif.]],Tabela1367[[#This Row],[Grade]])</f>
        <v>EGC5E2017</v>
      </c>
      <c r="H87" s="50" t="s">
        <v>231</v>
      </c>
      <c r="I87" s="50">
        <v>2017</v>
      </c>
      <c r="J87" s="49" t="s">
        <v>295</v>
      </c>
      <c r="K87" s="50" t="s">
        <v>112</v>
      </c>
      <c r="L87" s="50">
        <v>5</v>
      </c>
      <c r="M87" s="50">
        <v>80</v>
      </c>
      <c r="N87" s="50"/>
      <c r="O87" s="5"/>
      <c r="P87" s="5"/>
      <c r="V87" s="5" t="str">
        <f>IF($S$3=Tabela1367[[#This Row],[Grade]],IF($R$3=Tabela1367[[#This Row],[Período]],Tabela1367[[#This Row],[Disciplina]],""),"")</f>
        <v/>
      </c>
      <c r="W87" s="57" t="e">
        <f t="shared" si="67"/>
        <v>#N/A</v>
      </c>
      <c r="X87" s="57" t="s">
        <v>231</v>
      </c>
      <c r="Y87" s="57" t="e">
        <f>CONCATENATE("EGC",W87,X87,$Z82)</f>
        <v>#N/A</v>
      </c>
      <c r="Z87" s="69" t="e">
        <f t="shared" si="62"/>
        <v>#N/A</v>
      </c>
      <c r="AA87" s="57" t="e">
        <f t="shared" si="63"/>
        <v>#N/A</v>
      </c>
      <c r="AB87" s="65"/>
      <c r="AC87" s="57"/>
      <c r="AD87" s="57" t="e">
        <f t="shared" si="64"/>
        <v>#N/A</v>
      </c>
      <c r="AE87" s="57"/>
      <c r="AF87" s="57"/>
      <c r="AG87" s="57"/>
      <c r="AH87" s="57"/>
      <c r="AI87" s="57"/>
      <c r="AJ87" s="57"/>
      <c r="AK87" s="57">
        <f t="shared" si="65"/>
        <v>0</v>
      </c>
      <c r="AL87" s="57" t="e">
        <f t="shared" si="66"/>
        <v>#N/A</v>
      </c>
      <c r="AM87" s="69"/>
    </row>
    <row r="88" spans="7:39" ht="30" customHeight="1" thickBot="1" x14ac:dyDescent="0.3">
      <c r="G88" s="50" t="str">
        <f>CONCATENATE("EGC",Tabela1367[[#This Row],[Período]],Tabela1367[[#This Row],[Dif.]],Tabela1367[[#This Row],[Grade]])</f>
        <v>EGC6A2017</v>
      </c>
      <c r="H88" s="50" t="s">
        <v>229</v>
      </c>
      <c r="I88" s="50">
        <v>2017</v>
      </c>
      <c r="J88" s="49" t="s">
        <v>269</v>
      </c>
      <c r="K88" s="50" t="s">
        <v>112</v>
      </c>
      <c r="L88" s="50">
        <v>6</v>
      </c>
      <c r="M88" s="50">
        <v>80</v>
      </c>
      <c r="N88" s="50"/>
      <c r="O88" s="5"/>
      <c r="P88" s="5"/>
      <c r="V88" s="5" t="str">
        <f>IF($S$3=Tabela1367[[#This Row],[Grade]],IF($R$3=Tabela1367[[#This Row],[Período]],Tabela1367[[#This Row],[Disciplina]],""),"")</f>
        <v/>
      </c>
      <c r="W88" s="55" t="e">
        <f t="shared" si="67"/>
        <v>#N/A</v>
      </c>
      <c r="X88" s="55" t="s">
        <v>234</v>
      </c>
      <c r="Y88" s="55" t="e">
        <f>CONCATENATE("EGC",W88,X88,$Z82)</f>
        <v>#N/A</v>
      </c>
      <c r="Z88" s="70" t="e">
        <f t="shared" si="62"/>
        <v>#N/A</v>
      </c>
      <c r="AA88" s="55" t="e">
        <f t="shared" si="63"/>
        <v>#N/A</v>
      </c>
      <c r="AB88" s="66"/>
      <c r="AC88" s="55"/>
      <c r="AD88" s="55" t="e">
        <f t="shared" si="64"/>
        <v>#N/A</v>
      </c>
      <c r="AE88" s="55"/>
      <c r="AF88" s="55"/>
      <c r="AG88" s="55"/>
      <c r="AH88" s="55"/>
      <c r="AI88" s="55"/>
      <c r="AJ88" s="55"/>
      <c r="AK88" s="55">
        <f t="shared" si="65"/>
        <v>0</v>
      </c>
      <c r="AL88" s="55" t="e">
        <f t="shared" si="66"/>
        <v>#N/A</v>
      </c>
      <c r="AM88" s="70"/>
    </row>
    <row r="89" spans="7:39" ht="30" customHeight="1" thickBot="1" x14ac:dyDescent="0.3">
      <c r="G89" s="50" t="str">
        <f>CONCATENATE("EGC",Tabela1367[[#This Row],[Período]],Tabela1367[[#This Row],[Dif.]],Tabela1367[[#This Row],[Grade]])</f>
        <v>EGC6B2017</v>
      </c>
      <c r="H89" s="50" t="s">
        <v>232</v>
      </c>
      <c r="I89" s="50">
        <v>2017</v>
      </c>
      <c r="J89" s="49" t="s">
        <v>296</v>
      </c>
      <c r="K89" s="50" t="s">
        <v>112</v>
      </c>
      <c r="L89" s="50">
        <v>6</v>
      </c>
      <c r="M89" s="50">
        <v>80</v>
      </c>
      <c r="N89" s="50"/>
      <c r="O89" s="5"/>
      <c r="P89" s="5"/>
      <c r="V89" s="5" t="str">
        <f>IF($S$3=Tabela1367[[#This Row],[Grade]],IF($R$3=Tabela1367[[#This Row],[Período]],Tabela1367[[#This Row],[Disciplina]],""),"")</f>
        <v/>
      </c>
      <c r="AK89" s="15">
        <f>SUM(AK83:AK88)</f>
        <v>0</v>
      </c>
    </row>
    <row r="90" spans="7:39" ht="30" customHeight="1" thickBot="1" x14ac:dyDescent="0.3">
      <c r="G90" s="50" t="str">
        <f>CONCATENATE("EGC",Tabela1367[[#This Row],[Período]],Tabela1367[[#This Row],[Dif.]],Tabela1367[[#This Row],[Grade]])</f>
        <v>EGC6C2017</v>
      </c>
      <c r="H90" s="50" t="s">
        <v>230</v>
      </c>
      <c r="I90" s="50">
        <v>2017</v>
      </c>
      <c r="J90" s="49" t="s">
        <v>167</v>
      </c>
      <c r="K90" s="50" t="s">
        <v>112</v>
      </c>
      <c r="L90" s="50">
        <v>6</v>
      </c>
      <c r="M90" s="50">
        <v>80</v>
      </c>
      <c r="N90" s="50"/>
      <c r="O90" s="5"/>
      <c r="P90" s="5"/>
      <c r="V90" s="5" t="str">
        <f>IF($S$3=Tabela1367[[#This Row],[Grade]],IF($R$3=Tabela1367[[#This Row],[Período]],Tabela1367[[#This Row],[Disciplina]],""),"")</f>
        <v/>
      </c>
      <c r="W90" s="61"/>
      <c r="X90" s="61"/>
      <c r="Y90" s="52" t="e">
        <f>VLOOKUP(W90,Turma,2,0)</f>
        <v>#N/A</v>
      </c>
      <c r="Z90" s="60" t="e">
        <f>VLOOKUP(W90,Turma,4,0)</f>
        <v>#N/A</v>
      </c>
      <c r="AA90" s="52" t="s">
        <v>2</v>
      </c>
      <c r="AB90" s="52" t="s">
        <v>0</v>
      </c>
      <c r="AC90" s="52"/>
      <c r="AD90" s="52" t="s">
        <v>119</v>
      </c>
      <c r="AE90" s="52" t="s">
        <v>224</v>
      </c>
      <c r="AF90" s="52" t="s">
        <v>225</v>
      </c>
      <c r="AG90" s="52" t="s">
        <v>226</v>
      </c>
      <c r="AH90" s="52" t="s">
        <v>227</v>
      </c>
      <c r="AI90" s="52" t="s">
        <v>228</v>
      </c>
      <c r="AJ90" s="52" t="s">
        <v>242</v>
      </c>
      <c r="AK90" s="62" t="s">
        <v>241</v>
      </c>
      <c r="AL90" s="52"/>
      <c r="AM90" s="62" t="s">
        <v>243</v>
      </c>
    </row>
    <row r="91" spans="7:39" ht="30" customHeight="1" x14ac:dyDescent="0.25">
      <c r="G91" s="50" t="str">
        <f>CONCATENATE("EGC",Tabela1367[[#This Row],[Período]],Tabela1367[[#This Row],[Dif.]],Tabela1367[[#This Row],[Grade]])</f>
        <v>EGC6D2017</v>
      </c>
      <c r="H91" s="50" t="s">
        <v>233</v>
      </c>
      <c r="I91" s="50">
        <v>2017</v>
      </c>
      <c r="J91" s="49" t="s">
        <v>190</v>
      </c>
      <c r="K91" s="50" t="s">
        <v>112</v>
      </c>
      <c r="L91" s="50">
        <v>6</v>
      </c>
      <c r="M91" s="50">
        <v>80</v>
      </c>
      <c r="N91" s="50"/>
      <c r="O91" s="5"/>
      <c r="P91" s="5"/>
      <c r="V91" s="5" t="str">
        <f>IF($S$3=Tabela1367[[#This Row],[Grade]],IF($R$3=Tabela1367[[#This Row],[Período]],Tabela1367[[#This Row],[Disciplina]],""),"")</f>
        <v/>
      </c>
      <c r="W91" s="56" t="e">
        <f>VLOOKUP(W90,Turma,3,0)</f>
        <v>#N/A</v>
      </c>
      <c r="X91" s="56" t="s">
        <v>229</v>
      </c>
      <c r="Y91" s="56" t="e">
        <f>CONCATENATE("EGC",W91,X91,$Z90)</f>
        <v>#N/A</v>
      </c>
      <c r="Z91" s="67" t="e">
        <f t="shared" ref="Z91:Z96" si="68">VLOOKUP(Y91,Disciplinas,4,0)</f>
        <v>#N/A</v>
      </c>
      <c r="AA91" s="56" t="e">
        <f t="shared" ref="AA91:AA96" si="69">VLOOKUP(Y91,Disciplinas,5,0)</f>
        <v>#N/A</v>
      </c>
      <c r="AB91" s="63"/>
      <c r="AC91" s="56"/>
      <c r="AD91" s="56" t="e">
        <f t="shared" ref="AD91:AD96" si="70">VLOOKUP(Y91,Disciplinas,7,0)</f>
        <v>#N/A</v>
      </c>
      <c r="AE91" s="56"/>
      <c r="AF91" s="56"/>
      <c r="AG91" s="56"/>
      <c r="AH91" s="56"/>
      <c r="AI91" s="56"/>
      <c r="AJ91" s="56"/>
      <c r="AK91" s="56">
        <f>SUM(AE91:AJ91)*20</f>
        <v>0</v>
      </c>
      <c r="AL91" s="56" t="e">
        <f>IF(AK91=AD91,"OK","ERRO")</f>
        <v>#N/A</v>
      </c>
      <c r="AM91" s="67"/>
    </row>
    <row r="92" spans="7:39" ht="30" customHeight="1" x14ac:dyDescent="0.25">
      <c r="G92" s="50" t="str">
        <f>CONCATENATE("EGC",Tabela1367[[#This Row],[Período]],Tabela1367[[#This Row],[Dif.]],Tabela1367[[#This Row],[Grade]])</f>
        <v>EGC6E2017</v>
      </c>
      <c r="H92" s="50" t="s">
        <v>231</v>
      </c>
      <c r="I92" s="50">
        <v>2017</v>
      </c>
      <c r="J92" s="49" t="s">
        <v>125</v>
      </c>
      <c r="K92" s="50" t="s">
        <v>117</v>
      </c>
      <c r="L92" s="50">
        <v>6</v>
      </c>
      <c r="M92" s="50">
        <v>40</v>
      </c>
      <c r="N92" s="50"/>
      <c r="O92" s="5"/>
      <c r="P92" s="5"/>
      <c r="V92" s="5" t="str">
        <f>IF($S$3=Tabela1367[[#This Row],[Grade]],IF($R$3=Tabela1367[[#This Row],[Período]],Tabela1367[[#This Row],[Disciplina]],""),"")</f>
        <v/>
      </c>
      <c r="W92" s="46" t="e">
        <f>W91</f>
        <v>#N/A</v>
      </c>
      <c r="X92" s="46" t="s">
        <v>232</v>
      </c>
      <c r="Y92" s="46" t="e">
        <f>CONCATENATE("EGC",W92,X92,$Z90)</f>
        <v>#N/A</v>
      </c>
      <c r="Z92" s="68" t="e">
        <f t="shared" si="68"/>
        <v>#N/A</v>
      </c>
      <c r="AA92" s="46" t="e">
        <f t="shared" si="69"/>
        <v>#N/A</v>
      </c>
      <c r="AB92" s="64"/>
      <c r="AC92" s="46"/>
      <c r="AD92" s="46" t="e">
        <f t="shared" si="70"/>
        <v>#N/A</v>
      </c>
      <c r="AE92" s="46"/>
      <c r="AF92" s="46"/>
      <c r="AG92" s="46"/>
      <c r="AH92" s="46"/>
      <c r="AI92" s="46"/>
      <c r="AJ92" s="46"/>
      <c r="AK92" s="46">
        <f t="shared" ref="AK92:AK96" si="71">SUM(AE92:AJ92)*20</f>
        <v>0</v>
      </c>
      <c r="AL92" s="46" t="e">
        <f t="shared" ref="AL92:AL96" si="72">IF(AK92=AD92,"OK","ERRO")</f>
        <v>#N/A</v>
      </c>
      <c r="AM92" s="68"/>
    </row>
    <row r="93" spans="7:39" ht="30" customHeight="1" x14ac:dyDescent="0.25">
      <c r="G93" s="50" t="str">
        <f>CONCATENATE("EGC",Tabela1367[[#This Row],[Período]],Tabela1367[[#This Row],[Dif.]],Tabela1367[[#This Row],[Grade]])</f>
        <v>EGC6F2017</v>
      </c>
      <c r="H93" s="50" t="s">
        <v>234</v>
      </c>
      <c r="I93" s="50">
        <v>2017</v>
      </c>
      <c r="J93" s="49" t="s">
        <v>116</v>
      </c>
      <c r="K93" s="50" t="s">
        <v>117</v>
      </c>
      <c r="L93" s="50">
        <v>6</v>
      </c>
      <c r="M93" s="50">
        <v>40</v>
      </c>
      <c r="N93" s="50"/>
      <c r="O93" s="5"/>
      <c r="P93" s="5"/>
      <c r="V93" s="5" t="str">
        <f>IF($S$3=Tabela1367[[#This Row],[Grade]],IF($R$3=Tabela1367[[#This Row],[Período]],Tabela1367[[#This Row],[Disciplina]],""),"")</f>
        <v/>
      </c>
      <c r="W93" s="57" t="e">
        <f t="shared" ref="W93:W96" si="73">W92</f>
        <v>#N/A</v>
      </c>
      <c r="X93" s="57" t="s">
        <v>230</v>
      </c>
      <c r="Y93" s="57" t="e">
        <f>CONCATENATE("EGC",W93,X93,$Z90)</f>
        <v>#N/A</v>
      </c>
      <c r="Z93" s="69" t="e">
        <f t="shared" si="68"/>
        <v>#N/A</v>
      </c>
      <c r="AA93" s="57" t="e">
        <f t="shared" si="69"/>
        <v>#N/A</v>
      </c>
      <c r="AB93" s="65"/>
      <c r="AC93" s="57"/>
      <c r="AD93" s="57" t="e">
        <f t="shared" si="70"/>
        <v>#N/A</v>
      </c>
      <c r="AE93" s="57"/>
      <c r="AF93" s="57"/>
      <c r="AG93" s="57"/>
      <c r="AH93" s="57"/>
      <c r="AI93" s="57"/>
      <c r="AJ93" s="57"/>
      <c r="AK93" s="57">
        <f t="shared" si="71"/>
        <v>0</v>
      </c>
      <c r="AL93" s="57" t="e">
        <f t="shared" si="72"/>
        <v>#N/A</v>
      </c>
      <c r="AM93" s="69"/>
    </row>
    <row r="94" spans="7:39" ht="30" customHeight="1" x14ac:dyDescent="0.25">
      <c r="G94" s="50" t="str">
        <f>CONCATENATE("EGC",Tabela1367[[#This Row],[Período]],Tabela1367[[#This Row],[Dif.]],Tabela1367[[#This Row],[Grade]])</f>
        <v>EGC7A2017</v>
      </c>
      <c r="H94" s="50" t="s">
        <v>229</v>
      </c>
      <c r="I94" s="50">
        <v>2017</v>
      </c>
      <c r="J94" s="49" t="s">
        <v>268</v>
      </c>
      <c r="K94" s="50" t="s">
        <v>112</v>
      </c>
      <c r="L94" s="50">
        <v>7</v>
      </c>
      <c r="M94" s="50">
        <v>80</v>
      </c>
      <c r="N94" s="50"/>
      <c r="O94" s="5"/>
      <c r="P94" s="5"/>
      <c r="V94" s="5" t="str">
        <f>IF($S$3=Tabela1367[[#This Row],[Grade]],IF($R$3=Tabela1367[[#This Row],[Período]],Tabela1367[[#This Row],[Disciplina]],""),"")</f>
        <v/>
      </c>
      <c r="W94" s="46" t="e">
        <f t="shared" si="73"/>
        <v>#N/A</v>
      </c>
      <c r="X94" s="46" t="s">
        <v>233</v>
      </c>
      <c r="Y94" s="46" t="e">
        <f>CONCATENATE("EGC",W94,X94,$Z90)</f>
        <v>#N/A</v>
      </c>
      <c r="Z94" s="68" t="e">
        <f t="shared" si="68"/>
        <v>#N/A</v>
      </c>
      <c r="AA94" s="46" t="e">
        <f t="shared" si="69"/>
        <v>#N/A</v>
      </c>
      <c r="AB94" s="64"/>
      <c r="AC94" s="46"/>
      <c r="AD94" s="46" t="e">
        <f t="shared" si="70"/>
        <v>#N/A</v>
      </c>
      <c r="AE94" s="46"/>
      <c r="AF94" s="46"/>
      <c r="AG94" s="46"/>
      <c r="AH94" s="46"/>
      <c r="AI94" s="46"/>
      <c r="AJ94" s="46"/>
      <c r="AK94" s="46">
        <f t="shared" si="71"/>
        <v>0</v>
      </c>
      <c r="AL94" s="46" t="e">
        <f t="shared" si="72"/>
        <v>#N/A</v>
      </c>
      <c r="AM94" s="68"/>
    </row>
    <row r="95" spans="7:39" ht="30" customHeight="1" x14ac:dyDescent="0.25">
      <c r="G95" s="50" t="str">
        <f>CONCATENATE("EGC",Tabela1367[[#This Row],[Período]],Tabela1367[[#This Row],[Dif.]],Tabela1367[[#This Row],[Grade]])</f>
        <v>EGC7B2017</v>
      </c>
      <c r="H95" s="50" t="s">
        <v>232</v>
      </c>
      <c r="I95" s="50">
        <v>2017</v>
      </c>
      <c r="J95" s="49" t="s">
        <v>275</v>
      </c>
      <c r="K95" s="50" t="s">
        <v>112</v>
      </c>
      <c r="L95" s="50">
        <v>7</v>
      </c>
      <c r="M95" s="50">
        <v>80</v>
      </c>
      <c r="N95" s="50"/>
      <c r="O95" s="5"/>
      <c r="P95" s="5"/>
      <c r="V95" s="5" t="str">
        <f>IF($S$3=Tabela1367[[#This Row],[Grade]],IF($R$3=Tabela1367[[#This Row],[Período]],Tabela1367[[#This Row],[Disciplina]],""),"")</f>
        <v/>
      </c>
      <c r="W95" s="57" t="e">
        <f t="shared" si="73"/>
        <v>#N/A</v>
      </c>
      <c r="X95" s="57" t="s">
        <v>231</v>
      </c>
      <c r="Y95" s="57" t="e">
        <f>CONCATENATE("EGC",W95,X95,$Z90)</f>
        <v>#N/A</v>
      </c>
      <c r="Z95" s="69" t="e">
        <f t="shared" si="68"/>
        <v>#N/A</v>
      </c>
      <c r="AA95" s="57" t="e">
        <f t="shared" si="69"/>
        <v>#N/A</v>
      </c>
      <c r="AB95" s="65"/>
      <c r="AC95" s="57"/>
      <c r="AD95" s="57" t="e">
        <f t="shared" si="70"/>
        <v>#N/A</v>
      </c>
      <c r="AE95" s="57"/>
      <c r="AF95" s="57"/>
      <c r="AG95" s="57"/>
      <c r="AH95" s="57"/>
      <c r="AI95" s="57"/>
      <c r="AJ95" s="57"/>
      <c r="AK95" s="57">
        <f t="shared" si="71"/>
        <v>0</v>
      </c>
      <c r="AL95" s="57" t="e">
        <f t="shared" si="72"/>
        <v>#N/A</v>
      </c>
      <c r="AM95" s="69"/>
    </row>
    <row r="96" spans="7:39" ht="30" customHeight="1" thickBot="1" x14ac:dyDescent="0.3">
      <c r="G96" s="50" t="str">
        <f>CONCATENATE("EGC",Tabela1367[[#This Row],[Período]],Tabela1367[[#This Row],[Dif.]],Tabela1367[[#This Row],[Grade]])</f>
        <v>EGC7C2017</v>
      </c>
      <c r="H96" s="50" t="s">
        <v>230</v>
      </c>
      <c r="I96" s="50">
        <v>2017</v>
      </c>
      <c r="J96" s="49" t="s">
        <v>279</v>
      </c>
      <c r="K96" s="50" t="s">
        <v>112</v>
      </c>
      <c r="L96" s="50">
        <v>7</v>
      </c>
      <c r="M96" s="50">
        <v>80</v>
      </c>
      <c r="N96" s="50"/>
      <c r="O96" s="5"/>
      <c r="P96" s="5"/>
      <c r="V96" s="5" t="str">
        <f>IF($S$3=Tabela1367[[#This Row],[Grade]],IF($R$3=Tabela1367[[#This Row],[Período]],Tabela1367[[#This Row],[Disciplina]],""),"")</f>
        <v/>
      </c>
      <c r="W96" s="55" t="e">
        <f t="shared" si="73"/>
        <v>#N/A</v>
      </c>
      <c r="X96" s="55" t="s">
        <v>234</v>
      </c>
      <c r="Y96" s="55" t="e">
        <f>CONCATENATE("EGC",W96,X96,$Z90)</f>
        <v>#N/A</v>
      </c>
      <c r="Z96" s="70" t="e">
        <f t="shared" si="68"/>
        <v>#N/A</v>
      </c>
      <c r="AA96" s="55" t="e">
        <f t="shared" si="69"/>
        <v>#N/A</v>
      </c>
      <c r="AB96" s="66"/>
      <c r="AC96" s="55"/>
      <c r="AD96" s="55" t="e">
        <f t="shared" si="70"/>
        <v>#N/A</v>
      </c>
      <c r="AE96" s="55"/>
      <c r="AF96" s="55"/>
      <c r="AG96" s="55"/>
      <c r="AH96" s="55"/>
      <c r="AI96" s="55"/>
      <c r="AJ96" s="55"/>
      <c r="AK96" s="55">
        <f t="shared" si="71"/>
        <v>0</v>
      </c>
      <c r="AL96" s="55" t="e">
        <f t="shared" si="72"/>
        <v>#N/A</v>
      </c>
      <c r="AM96" s="70"/>
    </row>
    <row r="97" spans="7:39" ht="30" customHeight="1" thickBot="1" x14ac:dyDescent="0.3">
      <c r="G97" s="50" t="str">
        <f>CONCATENATE("EGC",Tabela1367[[#This Row],[Período]],Tabela1367[[#This Row],[Dif.]],Tabela1367[[#This Row],[Grade]])</f>
        <v>EGC7D2017</v>
      </c>
      <c r="H97" s="50" t="s">
        <v>233</v>
      </c>
      <c r="I97" s="50">
        <v>2017</v>
      </c>
      <c r="J97" s="49" t="s">
        <v>259</v>
      </c>
      <c r="K97" s="50" t="s">
        <v>112</v>
      </c>
      <c r="L97" s="50">
        <v>7</v>
      </c>
      <c r="M97" s="50">
        <v>80</v>
      </c>
      <c r="N97" s="50"/>
      <c r="O97" s="5"/>
      <c r="P97" s="5"/>
      <c r="V97" s="5" t="str">
        <f>IF($S$3=Tabela1367[[#This Row],[Grade]],IF($R$3=Tabela1367[[#This Row],[Período]],Tabela1367[[#This Row],[Disciplina]],""),"")</f>
        <v/>
      </c>
      <c r="AK97" s="15">
        <f>SUM(AK91:AK96)</f>
        <v>0</v>
      </c>
    </row>
    <row r="98" spans="7:39" ht="30" customHeight="1" thickBot="1" x14ac:dyDescent="0.3">
      <c r="G98" s="50" t="str">
        <f>CONCATENATE("EGC",Tabela1367[[#This Row],[Período]],Tabela1367[[#This Row],[Dif.]],Tabela1367[[#This Row],[Grade]])</f>
        <v>EGC7E2017</v>
      </c>
      <c r="H98" s="50" t="s">
        <v>231</v>
      </c>
      <c r="I98" s="50">
        <v>2017</v>
      </c>
      <c r="J98" s="49" t="s">
        <v>266</v>
      </c>
      <c r="K98" s="50" t="s">
        <v>112</v>
      </c>
      <c r="L98" s="50">
        <v>7</v>
      </c>
      <c r="M98" s="50">
        <v>80</v>
      </c>
      <c r="N98" s="50"/>
      <c r="O98" s="5"/>
      <c r="P98" s="5"/>
      <c r="V98" s="5" t="str">
        <f>IF($S$3=Tabela1367[[#This Row],[Grade]],IF($R$3=Tabela1367[[#This Row],[Período]],Tabela1367[[#This Row],[Disciplina]],""),"")</f>
        <v/>
      </c>
      <c r="W98" s="61"/>
      <c r="X98" s="61"/>
      <c r="Y98" s="52" t="e">
        <f>VLOOKUP(W98,Turma,2,0)</f>
        <v>#N/A</v>
      </c>
      <c r="Z98" s="60" t="e">
        <f>VLOOKUP(W98,Turma,4,0)</f>
        <v>#N/A</v>
      </c>
      <c r="AA98" s="52" t="s">
        <v>2</v>
      </c>
      <c r="AB98" s="52" t="s">
        <v>0</v>
      </c>
      <c r="AC98" s="52"/>
      <c r="AD98" s="52" t="s">
        <v>119</v>
      </c>
      <c r="AE98" s="52" t="s">
        <v>224</v>
      </c>
      <c r="AF98" s="52" t="s">
        <v>225</v>
      </c>
      <c r="AG98" s="52" t="s">
        <v>226</v>
      </c>
      <c r="AH98" s="52" t="s">
        <v>227</v>
      </c>
      <c r="AI98" s="52" t="s">
        <v>228</v>
      </c>
      <c r="AJ98" s="52" t="s">
        <v>242</v>
      </c>
      <c r="AK98" s="62" t="s">
        <v>241</v>
      </c>
      <c r="AL98" s="52"/>
      <c r="AM98" s="62" t="s">
        <v>243</v>
      </c>
    </row>
    <row r="99" spans="7:39" ht="30" customHeight="1" x14ac:dyDescent="0.25">
      <c r="G99" s="50" t="str">
        <f>CONCATENATE("EGC",Tabela1367[[#This Row],[Período]],Tabela1367[[#This Row],[Dif.]],Tabela1367[[#This Row],[Grade]])</f>
        <v>EGC8A2017</v>
      </c>
      <c r="H99" s="50" t="s">
        <v>229</v>
      </c>
      <c r="I99" s="50">
        <v>2017</v>
      </c>
      <c r="J99" s="49" t="s">
        <v>281</v>
      </c>
      <c r="K99" s="50" t="s">
        <v>112</v>
      </c>
      <c r="L99" s="50">
        <v>8</v>
      </c>
      <c r="M99" s="50">
        <v>80</v>
      </c>
      <c r="N99" s="50"/>
      <c r="O99" s="5"/>
      <c r="P99" s="5"/>
      <c r="V99" s="5" t="str">
        <f>IF($S$3=Tabela1367[[#This Row],[Grade]],IF($R$3=Tabela1367[[#This Row],[Período]],Tabela1367[[#This Row],[Disciplina]],""),"")</f>
        <v/>
      </c>
      <c r="W99" s="56" t="e">
        <f>VLOOKUP(W98,Turma,3,0)</f>
        <v>#N/A</v>
      </c>
      <c r="X99" s="56" t="s">
        <v>229</v>
      </c>
      <c r="Y99" s="56" t="e">
        <f>CONCATENATE("EGC",W99,X99,$Z98)</f>
        <v>#N/A</v>
      </c>
      <c r="Z99" s="67" t="e">
        <f t="shared" ref="Z99:Z104" si="74">VLOOKUP(Y99,Disciplinas,4,0)</f>
        <v>#N/A</v>
      </c>
      <c r="AA99" s="56" t="e">
        <f t="shared" ref="AA99:AA104" si="75">VLOOKUP(Y99,Disciplinas,5,0)</f>
        <v>#N/A</v>
      </c>
      <c r="AB99" s="63"/>
      <c r="AC99" s="56"/>
      <c r="AD99" s="56" t="e">
        <f t="shared" ref="AD99:AD104" si="76">VLOOKUP(Y99,Disciplinas,7,0)</f>
        <v>#N/A</v>
      </c>
      <c r="AE99" s="56"/>
      <c r="AF99" s="56"/>
      <c r="AG99" s="56"/>
      <c r="AH99" s="56"/>
      <c r="AI99" s="56"/>
      <c r="AJ99" s="56"/>
      <c r="AK99" s="56">
        <f>SUM(AE99:AJ99)*20</f>
        <v>0</v>
      </c>
      <c r="AL99" s="56" t="e">
        <f>IF(AK99=AD99,"OK","ERRO")</f>
        <v>#N/A</v>
      </c>
      <c r="AM99" s="67"/>
    </row>
    <row r="100" spans="7:39" ht="30" customHeight="1" x14ac:dyDescent="0.25">
      <c r="G100" s="50" t="str">
        <f>CONCATENATE("EGC",Tabela1367[[#This Row],[Período]],Tabela1367[[#This Row],[Dif.]],Tabela1367[[#This Row],[Grade]])</f>
        <v>EGC8B2017</v>
      </c>
      <c r="H100" s="50" t="s">
        <v>232</v>
      </c>
      <c r="I100" s="50">
        <v>2017</v>
      </c>
      <c r="J100" s="49" t="s">
        <v>280</v>
      </c>
      <c r="K100" s="50" t="s">
        <v>112</v>
      </c>
      <c r="L100" s="50">
        <v>8</v>
      </c>
      <c r="M100" s="50">
        <v>80</v>
      </c>
      <c r="N100" s="50"/>
      <c r="O100" s="5"/>
      <c r="P100" s="5"/>
      <c r="V100" s="5" t="str">
        <f>IF($S$3=Tabela1367[[#This Row],[Grade]],IF($R$3=Tabela1367[[#This Row],[Período]],Tabela1367[[#This Row],[Disciplina]],""),"")</f>
        <v/>
      </c>
      <c r="W100" s="46" t="e">
        <f>W99</f>
        <v>#N/A</v>
      </c>
      <c r="X100" s="46" t="s">
        <v>232</v>
      </c>
      <c r="Y100" s="46" t="e">
        <f>CONCATENATE("EGC",W100,X100,$Z98)</f>
        <v>#N/A</v>
      </c>
      <c r="Z100" s="68" t="e">
        <f t="shared" si="74"/>
        <v>#N/A</v>
      </c>
      <c r="AA100" s="46" t="e">
        <f t="shared" si="75"/>
        <v>#N/A</v>
      </c>
      <c r="AB100" s="64"/>
      <c r="AC100" s="46"/>
      <c r="AD100" s="46" t="e">
        <f t="shared" si="76"/>
        <v>#N/A</v>
      </c>
      <c r="AE100" s="46"/>
      <c r="AF100" s="46"/>
      <c r="AG100" s="46"/>
      <c r="AH100" s="46"/>
      <c r="AI100" s="46"/>
      <c r="AJ100" s="46"/>
      <c r="AK100" s="46">
        <f t="shared" ref="AK100:AK104" si="77">SUM(AE100:AJ100)*20</f>
        <v>0</v>
      </c>
      <c r="AL100" s="46" t="e">
        <f t="shared" ref="AL100:AL104" si="78">IF(AK100=AD100,"OK","ERRO")</f>
        <v>#N/A</v>
      </c>
      <c r="AM100" s="68"/>
    </row>
    <row r="101" spans="7:39" ht="30" customHeight="1" x14ac:dyDescent="0.25">
      <c r="G101" s="50" t="str">
        <f>CONCATENATE("EGC",Tabela1367[[#This Row],[Período]],Tabela1367[[#This Row],[Dif.]],Tabela1367[[#This Row],[Grade]])</f>
        <v>EGC8C2017</v>
      </c>
      <c r="H101" s="50" t="s">
        <v>230</v>
      </c>
      <c r="I101" s="50">
        <v>2017</v>
      </c>
      <c r="J101" s="49" t="s">
        <v>274</v>
      </c>
      <c r="K101" s="50" t="s">
        <v>112</v>
      </c>
      <c r="L101" s="50">
        <v>8</v>
      </c>
      <c r="M101" s="50">
        <v>80</v>
      </c>
      <c r="N101" s="50"/>
      <c r="O101" s="5"/>
      <c r="P101" s="5"/>
      <c r="V101" s="5" t="str">
        <f>IF($S$3=Tabela1367[[#This Row],[Grade]],IF($R$3=Tabela1367[[#This Row],[Período]],Tabela1367[[#This Row],[Disciplina]],""),"")</f>
        <v/>
      </c>
      <c r="W101" s="57" t="e">
        <f t="shared" ref="W101:W104" si="79">W100</f>
        <v>#N/A</v>
      </c>
      <c r="X101" s="57" t="s">
        <v>230</v>
      </c>
      <c r="Y101" s="57" t="e">
        <f>CONCATENATE("EGC",W101,X101,$Z98)</f>
        <v>#N/A</v>
      </c>
      <c r="Z101" s="69" t="e">
        <f t="shared" si="74"/>
        <v>#N/A</v>
      </c>
      <c r="AA101" s="57" t="e">
        <f t="shared" si="75"/>
        <v>#N/A</v>
      </c>
      <c r="AB101" s="65"/>
      <c r="AC101" s="57"/>
      <c r="AD101" s="57" t="e">
        <f t="shared" si="76"/>
        <v>#N/A</v>
      </c>
      <c r="AE101" s="57"/>
      <c r="AF101" s="57"/>
      <c r="AG101" s="57"/>
      <c r="AH101" s="57"/>
      <c r="AI101" s="57"/>
      <c r="AJ101" s="57"/>
      <c r="AK101" s="57">
        <f t="shared" si="77"/>
        <v>0</v>
      </c>
      <c r="AL101" s="57" t="e">
        <f t="shared" si="78"/>
        <v>#N/A</v>
      </c>
      <c r="AM101" s="69"/>
    </row>
    <row r="102" spans="7:39" ht="30" customHeight="1" x14ac:dyDescent="0.25">
      <c r="G102" s="50" t="str">
        <f>CONCATENATE("EGC",Tabela1367[[#This Row],[Período]],Tabela1367[[#This Row],[Dif.]],Tabela1367[[#This Row],[Grade]])</f>
        <v>EGC8D2017</v>
      </c>
      <c r="H102" s="50" t="s">
        <v>233</v>
      </c>
      <c r="I102" s="50">
        <v>2017</v>
      </c>
      <c r="J102" s="49" t="s">
        <v>297</v>
      </c>
      <c r="K102" s="50" t="s">
        <v>112</v>
      </c>
      <c r="L102" s="50">
        <v>8</v>
      </c>
      <c r="M102" s="50">
        <v>80</v>
      </c>
      <c r="N102" s="50"/>
      <c r="O102" s="5"/>
      <c r="P102" s="5"/>
      <c r="V102" s="5" t="str">
        <f>IF($S$3=Tabela1367[[#This Row],[Grade]],IF($R$3=Tabela1367[[#This Row],[Período]],Tabela1367[[#This Row],[Disciplina]],""),"")</f>
        <v/>
      </c>
      <c r="W102" s="46" t="e">
        <f t="shared" si="79"/>
        <v>#N/A</v>
      </c>
      <c r="X102" s="46" t="s">
        <v>233</v>
      </c>
      <c r="Y102" s="46" t="e">
        <f>CONCATENATE("EGC",W102,X102,$Z98)</f>
        <v>#N/A</v>
      </c>
      <c r="Z102" s="68" t="e">
        <f t="shared" si="74"/>
        <v>#N/A</v>
      </c>
      <c r="AA102" s="46" t="e">
        <f t="shared" si="75"/>
        <v>#N/A</v>
      </c>
      <c r="AB102" s="64"/>
      <c r="AC102" s="46"/>
      <c r="AD102" s="46" t="e">
        <f t="shared" si="76"/>
        <v>#N/A</v>
      </c>
      <c r="AE102" s="46"/>
      <c r="AF102" s="46"/>
      <c r="AG102" s="46"/>
      <c r="AH102" s="46"/>
      <c r="AI102" s="46"/>
      <c r="AJ102" s="46"/>
      <c r="AK102" s="46">
        <f t="shared" si="77"/>
        <v>0</v>
      </c>
      <c r="AL102" s="46" t="e">
        <f t="shared" si="78"/>
        <v>#N/A</v>
      </c>
      <c r="AM102" s="68"/>
    </row>
    <row r="103" spans="7:39" ht="30" customHeight="1" x14ac:dyDescent="0.25">
      <c r="G103" s="50" t="str">
        <f>CONCATENATE("EGC",Tabela1367[[#This Row],[Período]],Tabela1367[[#This Row],[Dif.]],Tabela1367[[#This Row],[Grade]])</f>
        <v>EGC8E2017</v>
      </c>
      <c r="H103" s="50" t="s">
        <v>231</v>
      </c>
      <c r="I103" s="50">
        <v>2017</v>
      </c>
      <c r="J103" s="49" t="s">
        <v>298</v>
      </c>
      <c r="K103" s="50" t="s">
        <v>112</v>
      </c>
      <c r="L103" s="50">
        <v>8</v>
      </c>
      <c r="M103" s="50">
        <v>80</v>
      </c>
      <c r="N103" s="50"/>
      <c r="O103" s="5"/>
      <c r="P103" s="5"/>
      <c r="V103" s="5" t="str">
        <f>IF($S$3=Tabela1367[[#This Row],[Grade]],IF($R$3=Tabela1367[[#This Row],[Período]],Tabela1367[[#This Row],[Disciplina]],""),"")</f>
        <v/>
      </c>
      <c r="W103" s="57" t="e">
        <f t="shared" si="79"/>
        <v>#N/A</v>
      </c>
      <c r="X103" s="57" t="s">
        <v>231</v>
      </c>
      <c r="Y103" s="57" t="e">
        <f>CONCATENATE("EGC",W103,X103,$Z98)</f>
        <v>#N/A</v>
      </c>
      <c r="Z103" s="69" t="e">
        <f t="shared" si="74"/>
        <v>#N/A</v>
      </c>
      <c r="AA103" s="57" t="e">
        <f t="shared" si="75"/>
        <v>#N/A</v>
      </c>
      <c r="AB103" s="65"/>
      <c r="AC103" s="57"/>
      <c r="AD103" s="57" t="e">
        <f t="shared" si="76"/>
        <v>#N/A</v>
      </c>
      <c r="AE103" s="57"/>
      <c r="AF103" s="57"/>
      <c r="AG103" s="57"/>
      <c r="AH103" s="57"/>
      <c r="AI103" s="57"/>
      <c r="AJ103" s="57"/>
      <c r="AK103" s="57">
        <f t="shared" si="77"/>
        <v>0</v>
      </c>
      <c r="AL103" s="57" t="e">
        <f t="shared" si="78"/>
        <v>#N/A</v>
      </c>
      <c r="AM103" s="69"/>
    </row>
    <row r="104" spans="7:39" ht="30" customHeight="1" thickBot="1" x14ac:dyDescent="0.3">
      <c r="G104" s="50" t="str">
        <f>CONCATENATE("EGC",Tabela1367[[#This Row],[Período]],Tabela1367[[#This Row],[Dif.]],Tabela1367[[#This Row],[Grade]])</f>
        <v>EGC9A2017</v>
      </c>
      <c r="H104" s="50" t="s">
        <v>229</v>
      </c>
      <c r="I104" s="50">
        <v>2017</v>
      </c>
      <c r="J104" s="49" t="s">
        <v>299</v>
      </c>
      <c r="K104" s="50" t="s">
        <v>112</v>
      </c>
      <c r="L104" s="50">
        <v>9</v>
      </c>
      <c r="M104" s="50">
        <v>80</v>
      </c>
      <c r="N104" s="50"/>
      <c r="O104" s="5"/>
      <c r="P104" s="5"/>
      <c r="V104" s="5" t="str">
        <f>IF($S$3=Tabela1367[[#This Row],[Grade]],IF($R$3=Tabela1367[[#This Row],[Período]],Tabela1367[[#This Row],[Disciplina]],""),"")</f>
        <v/>
      </c>
      <c r="W104" s="55" t="e">
        <f t="shared" si="79"/>
        <v>#N/A</v>
      </c>
      <c r="X104" s="55" t="s">
        <v>234</v>
      </c>
      <c r="Y104" s="55" t="e">
        <f>CONCATENATE("EGC",W104,X104,$Z98)</f>
        <v>#N/A</v>
      </c>
      <c r="Z104" s="70" t="e">
        <f t="shared" si="74"/>
        <v>#N/A</v>
      </c>
      <c r="AA104" s="55" t="e">
        <f t="shared" si="75"/>
        <v>#N/A</v>
      </c>
      <c r="AB104" s="66"/>
      <c r="AC104" s="55"/>
      <c r="AD104" s="55" t="e">
        <f t="shared" si="76"/>
        <v>#N/A</v>
      </c>
      <c r="AE104" s="55"/>
      <c r="AF104" s="55"/>
      <c r="AG104" s="55"/>
      <c r="AH104" s="55"/>
      <c r="AI104" s="55"/>
      <c r="AJ104" s="55"/>
      <c r="AK104" s="55">
        <f t="shared" si="77"/>
        <v>0</v>
      </c>
      <c r="AL104" s="55" t="e">
        <f t="shared" si="78"/>
        <v>#N/A</v>
      </c>
      <c r="AM104" s="70"/>
    </row>
    <row r="105" spans="7:39" ht="30" customHeight="1" thickBot="1" x14ac:dyDescent="0.3">
      <c r="G105" s="50" t="str">
        <f>CONCATENATE("EGC",Tabela1367[[#This Row],[Período]],Tabela1367[[#This Row],[Dif.]],Tabela1367[[#This Row],[Grade]])</f>
        <v>EGC9B2017</v>
      </c>
      <c r="H105" s="50" t="s">
        <v>232</v>
      </c>
      <c r="I105" s="50">
        <v>2017</v>
      </c>
      <c r="J105" s="49" t="s">
        <v>144</v>
      </c>
      <c r="K105" s="50" t="s">
        <v>112</v>
      </c>
      <c r="L105" s="50">
        <v>9</v>
      </c>
      <c r="M105" s="50">
        <v>80</v>
      </c>
      <c r="N105" s="50"/>
      <c r="O105" s="5"/>
      <c r="P105" s="5"/>
      <c r="V105" s="5" t="str">
        <f>IF($S$3=Tabela1367[[#This Row],[Grade]],IF($R$3=Tabela1367[[#This Row],[Período]],Tabela1367[[#This Row],[Disciplina]],""),"")</f>
        <v/>
      </c>
      <c r="AK105" s="15">
        <f>SUM(AK99:AK104)</f>
        <v>0</v>
      </c>
    </row>
    <row r="106" spans="7:39" ht="30" customHeight="1" thickBot="1" x14ac:dyDescent="0.3">
      <c r="G106" s="50" t="str">
        <f>CONCATENATE("EGC",Tabela1367[[#This Row],[Período]],Tabela1367[[#This Row],[Dif.]],Tabela1367[[#This Row],[Grade]])</f>
        <v>EGC9C2017</v>
      </c>
      <c r="H106" s="50" t="s">
        <v>230</v>
      </c>
      <c r="I106" s="50">
        <v>2017</v>
      </c>
      <c r="J106" s="49" t="s">
        <v>300</v>
      </c>
      <c r="K106" s="50" t="s">
        <v>112</v>
      </c>
      <c r="L106" s="50">
        <v>9</v>
      </c>
      <c r="M106" s="50">
        <v>80</v>
      </c>
      <c r="N106" s="50"/>
      <c r="O106" s="5"/>
      <c r="P106" s="5"/>
      <c r="V106" s="5" t="str">
        <f>IF($S$3=Tabela1367[[#This Row],[Grade]],IF($R$3=Tabela1367[[#This Row],[Período]],Tabela1367[[#This Row],[Disciplina]],""),"")</f>
        <v/>
      </c>
      <c r="W106" s="61"/>
      <c r="X106" s="61"/>
      <c r="Y106" s="52" t="e">
        <f>VLOOKUP(W106,Turma,2,0)</f>
        <v>#N/A</v>
      </c>
      <c r="Z106" s="60" t="e">
        <f>VLOOKUP(W106,Turma,4,0)</f>
        <v>#N/A</v>
      </c>
      <c r="AA106" s="52" t="s">
        <v>2</v>
      </c>
      <c r="AB106" s="52" t="s">
        <v>0</v>
      </c>
      <c r="AC106" s="52"/>
      <c r="AD106" s="52" t="s">
        <v>119</v>
      </c>
      <c r="AE106" s="52" t="s">
        <v>224</v>
      </c>
      <c r="AF106" s="52" t="s">
        <v>225</v>
      </c>
      <c r="AG106" s="52" t="s">
        <v>226</v>
      </c>
      <c r="AH106" s="52" t="s">
        <v>227</v>
      </c>
      <c r="AI106" s="52" t="s">
        <v>228</v>
      </c>
      <c r="AJ106" s="52" t="s">
        <v>242</v>
      </c>
      <c r="AK106" s="62" t="s">
        <v>241</v>
      </c>
      <c r="AL106" s="52"/>
      <c r="AM106" s="62" t="s">
        <v>243</v>
      </c>
    </row>
    <row r="107" spans="7:39" ht="30" customHeight="1" x14ac:dyDescent="0.25">
      <c r="G107" s="50" t="str">
        <f>CONCATENATE("EGC",Tabela1367[[#This Row],[Período]],Tabela1367[[#This Row],[Dif.]],Tabela1367[[#This Row],[Grade]])</f>
        <v>EGC9D2017</v>
      </c>
      <c r="H107" s="50" t="s">
        <v>233</v>
      </c>
      <c r="I107" s="50">
        <v>2017</v>
      </c>
      <c r="J107" s="49" t="s">
        <v>301</v>
      </c>
      <c r="K107" s="50" t="s">
        <v>112</v>
      </c>
      <c r="L107" s="50">
        <v>9</v>
      </c>
      <c r="M107" s="50">
        <v>80</v>
      </c>
      <c r="N107" s="50"/>
      <c r="O107" s="5"/>
      <c r="P107" s="5"/>
      <c r="V107" s="5" t="str">
        <f>IF($S$3=Tabela1367[[#This Row],[Grade]],IF($R$3=Tabela1367[[#This Row],[Período]],Tabela1367[[#This Row],[Disciplina]],""),"")</f>
        <v/>
      </c>
      <c r="W107" s="56" t="e">
        <f>VLOOKUP(W106,Turma,3,0)</f>
        <v>#N/A</v>
      </c>
      <c r="X107" s="56" t="s">
        <v>229</v>
      </c>
      <c r="Y107" s="56" t="e">
        <f>CONCATENATE("EGC",W107,X107,$Z106)</f>
        <v>#N/A</v>
      </c>
      <c r="Z107" s="67" t="e">
        <f t="shared" ref="Z107:Z112" si="80">VLOOKUP(Y107,Disciplinas,4,0)</f>
        <v>#N/A</v>
      </c>
      <c r="AA107" s="56" t="e">
        <f t="shared" ref="AA107:AA112" si="81">VLOOKUP(Y107,Disciplinas,5,0)</f>
        <v>#N/A</v>
      </c>
      <c r="AB107" s="63"/>
      <c r="AC107" s="56"/>
      <c r="AD107" s="56" t="e">
        <f t="shared" ref="AD107:AD112" si="82">VLOOKUP(Y107,Disciplinas,7,0)</f>
        <v>#N/A</v>
      </c>
      <c r="AE107" s="56"/>
      <c r="AF107" s="56"/>
      <c r="AG107" s="56"/>
      <c r="AH107" s="56"/>
      <c r="AI107" s="56"/>
      <c r="AJ107" s="56"/>
      <c r="AK107" s="56">
        <f>SUM(AE107:AJ107)*20</f>
        <v>0</v>
      </c>
      <c r="AL107" s="56" t="e">
        <f>IF(AK107=AD107,"OK","ERRO")</f>
        <v>#N/A</v>
      </c>
      <c r="AM107" s="67"/>
    </row>
    <row r="108" spans="7:39" ht="30" customHeight="1" x14ac:dyDescent="0.25">
      <c r="G108" s="50" t="str">
        <f>CONCATENATE("EGC",Tabela1367[[#This Row],[Período]],Tabela1367[[#This Row],[Dif.]],Tabela1367[[#This Row],[Grade]])</f>
        <v>EGC9E2017</v>
      </c>
      <c r="H108" s="50" t="s">
        <v>231</v>
      </c>
      <c r="I108" s="50">
        <v>2017</v>
      </c>
      <c r="J108" s="49" t="s">
        <v>198</v>
      </c>
      <c r="K108" s="50" t="s">
        <v>112</v>
      </c>
      <c r="L108" s="50">
        <v>9</v>
      </c>
      <c r="M108" s="50">
        <v>80</v>
      </c>
      <c r="N108" s="50"/>
      <c r="O108" s="5"/>
      <c r="P108" s="5"/>
      <c r="V108" s="5" t="str">
        <f>IF($S$3=Tabela1367[[#This Row],[Grade]],IF($R$3=Tabela1367[[#This Row],[Período]],Tabela1367[[#This Row],[Disciplina]],""),"")</f>
        <v/>
      </c>
      <c r="W108" s="46" t="e">
        <f>W107</f>
        <v>#N/A</v>
      </c>
      <c r="X108" s="46" t="s">
        <v>232</v>
      </c>
      <c r="Y108" s="46" t="e">
        <f>CONCATENATE("EGC",W108,X108,$Z106)</f>
        <v>#N/A</v>
      </c>
      <c r="Z108" s="68" t="e">
        <f t="shared" si="80"/>
        <v>#N/A</v>
      </c>
      <c r="AA108" s="46" t="e">
        <f t="shared" si="81"/>
        <v>#N/A</v>
      </c>
      <c r="AB108" s="64"/>
      <c r="AC108" s="46"/>
      <c r="AD108" s="46" t="e">
        <f t="shared" si="82"/>
        <v>#N/A</v>
      </c>
      <c r="AE108" s="46"/>
      <c r="AF108" s="46"/>
      <c r="AG108" s="46"/>
      <c r="AH108" s="46"/>
      <c r="AI108" s="46"/>
      <c r="AJ108" s="46"/>
      <c r="AK108" s="46">
        <f t="shared" ref="AK108:AK112" si="83">SUM(AE108:AJ108)*20</f>
        <v>0</v>
      </c>
      <c r="AL108" s="46" t="e">
        <f t="shared" ref="AL108:AL112" si="84">IF(AK108=AD108,"OK","ERRO")</f>
        <v>#N/A</v>
      </c>
      <c r="AM108" s="68"/>
    </row>
    <row r="109" spans="7:39" ht="30" customHeight="1" x14ac:dyDescent="0.25">
      <c r="G109" s="50" t="str">
        <f>CONCATENATE("EGC",Tabela1367[[#This Row],[Período]],Tabela1367[[#This Row],[Dif.]],Tabela1367[[#This Row],[Grade]])</f>
        <v>EGC10A2017</v>
      </c>
      <c r="H109" s="50" t="s">
        <v>229</v>
      </c>
      <c r="I109" s="50">
        <v>2017</v>
      </c>
      <c r="J109" s="49" t="s">
        <v>292</v>
      </c>
      <c r="K109" s="50" t="s">
        <v>112</v>
      </c>
      <c r="L109" s="50">
        <v>10</v>
      </c>
      <c r="M109" s="50">
        <v>80</v>
      </c>
      <c r="N109" s="50"/>
      <c r="O109" s="5"/>
      <c r="P109" s="5"/>
      <c r="V109" s="5" t="str">
        <f>IF($S$3=Tabela1367[[#This Row],[Grade]],IF($R$3=Tabela1367[[#This Row],[Período]],Tabela1367[[#This Row],[Disciplina]],""),"")</f>
        <v/>
      </c>
      <c r="W109" s="57" t="e">
        <f t="shared" ref="W109:W112" si="85">W108</f>
        <v>#N/A</v>
      </c>
      <c r="X109" s="57" t="s">
        <v>230</v>
      </c>
      <c r="Y109" s="57" t="e">
        <f>CONCATENATE("EGC",W109,X109,$Z106)</f>
        <v>#N/A</v>
      </c>
      <c r="Z109" s="69" t="e">
        <f t="shared" si="80"/>
        <v>#N/A</v>
      </c>
      <c r="AA109" s="57" t="e">
        <f t="shared" si="81"/>
        <v>#N/A</v>
      </c>
      <c r="AB109" s="65"/>
      <c r="AC109" s="57"/>
      <c r="AD109" s="57" t="e">
        <f t="shared" si="82"/>
        <v>#N/A</v>
      </c>
      <c r="AE109" s="57"/>
      <c r="AF109" s="57"/>
      <c r="AG109" s="57"/>
      <c r="AH109" s="57"/>
      <c r="AI109" s="57"/>
      <c r="AJ109" s="57"/>
      <c r="AK109" s="57">
        <f t="shared" si="83"/>
        <v>0</v>
      </c>
      <c r="AL109" s="57" t="e">
        <f t="shared" si="84"/>
        <v>#N/A</v>
      </c>
      <c r="AM109" s="69"/>
    </row>
    <row r="110" spans="7:39" ht="30" customHeight="1" x14ac:dyDescent="0.25">
      <c r="G110" s="50" t="str">
        <f>CONCATENATE("EGC",Tabela1367[[#This Row],[Período]],Tabela1367[[#This Row],[Dif.]],Tabela1367[[#This Row],[Grade]])</f>
        <v>EGC10B2017</v>
      </c>
      <c r="H110" s="50" t="s">
        <v>232</v>
      </c>
      <c r="I110" s="50">
        <v>2017</v>
      </c>
      <c r="J110" s="49" t="s">
        <v>200</v>
      </c>
      <c r="K110" s="50" t="s">
        <v>112</v>
      </c>
      <c r="L110" s="50">
        <v>10</v>
      </c>
      <c r="M110" s="50">
        <v>80</v>
      </c>
      <c r="N110" s="50"/>
      <c r="O110" s="5"/>
      <c r="P110" s="5"/>
      <c r="V110" s="5" t="str">
        <f>IF($S$3=Tabela1367[[#This Row],[Grade]],IF($R$3=Tabela1367[[#This Row],[Período]],Tabela1367[[#This Row],[Disciplina]],""),"")</f>
        <v/>
      </c>
      <c r="W110" s="46" t="e">
        <f t="shared" si="85"/>
        <v>#N/A</v>
      </c>
      <c r="X110" s="46" t="s">
        <v>233</v>
      </c>
      <c r="Y110" s="46" t="e">
        <f>CONCATENATE("EGC",W110,X110,$Z106)</f>
        <v>#N/A</v>
      </c>
      <c r="Z110" s="68" t="e">
        <f t="shared" si="80"/>
        <v>#N/A</v>
      </c>
      <c r="AA110" s="46" t="e">
        <f t="shared" si="81"/>
        <v>#N/A</v>
      </c>
      <c r="AB110" s="64"/>
      <c r="AC110" s="46"/>
      <c r="AD110" s="46" t="e">
        <f t="shared" si="82"/>
        <v>#N/A</v>
      </c>
      <c r="AE110" s="46"/>
      <c r="AF110" s="46"/>
      <c r="AG110" s="46"/>
      <c r="AH110" s="46"/>
      <c r="AI110" s="46"/>
      <c r="AJ110" s="46"/>
      <c r="AK110" s="46">
        <f t="shared" si="83"/>
        <v>0</v>
      </c>
      <c r="AL110" s="46" t="e">
        <f t="shared" si="84"/>
        <v>#N/A</v>
      </c>
      <c r="AM110" s="68"/>
    </row>
    <row r="111" spans="7:39" ht="30" customHeight="1" x14ac:dyDescent="0.25">
      <c r="G111" s="50" t="str">
        <f>CONCATENATE("EGC",Tabela1367[[#This Row],[Período]],Tabela1367[[#This Row],[Dif.]],Tabela1367[[#This Row],[Grade]])</f>
        <v>EGC10C2017</v>
      </c>
      <c r="H111" s="50" t="s">
        <v>230</v>
      </c>
      <c r="I111" s="50">
        <v>2017</v>
      </c>
      <c r="J111" s="49" t="s">
        <v>289</v>
      </c>
      <c r="K111" s="50" t="s">
        <v>112</v>
      </c>
      <c r="L111" s="50">
        <v>10</v>
      </c>
      <c r="M111" s="50">
        <v>80</v>
      </c>
      <c r="N111" s="50"/>
      <c r="O111" s="5"/>
      <c r="P111" s="5"/>
      <c r="V111" s="5" t="str">
        <f>IF($S$3=Tabela1367[[#This Row],[Grade]],IF($R$3=Tabela1367[[#This Row],[Período]],Tabela1367[[#This Row],[Disciplina]],""),"")</f>
        <v/>
      </c>
      <c r="W111" s="57" t="e">
        <f t="shared" si="85"/>
        <v>#N/A</v>
      </c>
      <c r="X111" s="57" t="s">
        <v>231</v>
      </c>
      <c r="Y111" s="57" t="e">
        <f>CONCATENATE("EGC",W111,X111,$Z106)</f>
        <v>#N/A</v>
      </c>
      <c r="Z111" s="69" t="e">
        <f t="shared" si="80"/>
        <v>#N/A</v>
      </c>
      <c r="AA111" s="57" t="e">
        <f t="shared" si="81"/>
        <v>#N/A</v>
      </c>
      <c r="AB111" s="65"/>
      <c r="AC111" s="57"/>
      <c r="AD111" s="57" t="e">
        <f t="shared" si="82"/>
        <v>#N/A</v>
      </c>
      <c r="AE111" s="57"/>
      <c r="AF111" s="57"/>
      <c r="AG111" s="57"/>
      <c r="AH111" s="57"/>
      <c r="AI111" s="57"/>
      <c r="AJ111" s="57"/>
      <c r="AK111" s="57">
        <f t="shared" si="83"/>
        <v>0</v>
      </c>
      <c r="AL111" s="57" t="e">
        <f t="shared" si="84"/>
        <v>#N/A</v>
      </c>
      <c r="AM111" s="69"/>
    </row>
    <row r="112" spans="7:39" ht="30" customHeight="1" thickBot="1" x14ac:dyDescent="0.3">
      <c r="G112" s="50" t="str">
        <f>CONCATENATE("EGC",Tabela1367[[#This Row],[Período]],Tabela1367[[#This Row],[Dif.]],Tabela1367[[#This Row],[Grade]])</f>
        <v>EGC10D2017</v>
      </c>
      <c r="H112" s="50" t="s">
        <v>233</v>
      </c>
      <c r="I112" s="50">
        <v>2017</v>
      </c>
      <c r="J112" s="49" t="s">
        <v>302</v>
      </c>
      <c r="K112" s="50" t="s">
        <v>112</v>
      </c>
      <c r="L112" s="50">
        <v>10</v>
      </c>
      <c r="M112" s="50">
        <v>40</v>
      </c>
      <c r="N112" s="50"/>
      <c r="O112" s="5"/>
      <c r="P112" s="5"/>
      <c r="V112" s="5" t="str">
        <f>IF($S$3=Tabela1367[[#This Row],[Grade]],IF($R$3=Tabela1367[[#This Row],[Período]],Tabela1367[[#This Row],[Disciplina]],""),"")</f>
        <v/>
      </c>
      <c r="W112" s="55" t="e">
        <f t="shared" si="85"/>
        <v>#N/A</v>
      </c>
      <c r="X112" s="55" t="s">
        <v>234</v>
      </c>
      <c r="Y112" s="55" t="e">
        <f>CONCATENATE("EGC",W112,X112,$Z106)</f>
        <v>#N/A</v>
      </c>
      <c r="Z112" s="70" t="e">
        <f t="shared" si="80"/>
        <v>#N/A</v>
      </c>
      <c r="AA112" s="55" t="e">
        <f t="shared" si="81"/>
        <v>#N/A</v>
      </c>
      <c r="AB112" s="66"/>
      <c r="AC112" s="55"/>
      <c r="AD112" s="55" t="e">
        <f t="shared" si="82"/>
        <v>#N/A</v>
      </c>
      <c r="AE112" s="55"/>
      <c r="AF112" s="55"/>
      <c r="AG112" s="55"/>
      <c r="AH112" s="55"/>
      <c r="AI112" s="55"/>
      <c r="AJ112" s="55"/>
      <c r="AK112" s="55">
        <f t="shared" si="83"/>
        <v>0</v>
      </c>
      <c r="AL112" s="55" t="e">
        <f t="shared" si="84"/>
        <v>#N/A</v>
      </c>
      <c r="AM112" s="70"/>
    </row>
    <row r="113" spans="7:39" ht="30" customHeight="1" thickBot="1" x14ac:dyDescent="0.3">
      <c r="G113" s="50" t="str">
        <f>CONCATENATE("EGC",Tabela1367[[#This Row],[Período]],Tabela1367[[#This Row],[Dif.]],Tabela1367[[#This Row],[Grade]])</f>
        <v>EGC10E2017</v>
      </c>
      <c r="H113" s="50" t="s">
        <v>231</v>
      </c>
      <c r="I113" s="50">
        <v>2017</v>
      </c>
      <c r="J113" s="49" t="s">
        <v>202</v>
      </c>
      <c r="K113" s="50" t="s">
        <v>112</v>
      </c>
      <c r="L113" s="50">
        <v>10</v>
      </c>
      <c r="M113" s="50">
        <v>80</v>
      </c>
      <c r="N113" s="50"/>
      <c r="O113" s="5"/>
      <c r="P113" s="5"/>
      <c r="V113" s="5" t="str">
        <f>IF($S$3=Tabela1367[[#This Row],[Grade]],IF($R$3=Tabela1367[[#This Row],[Período]],Tabela1367[[#This Row],[Disciplina]],""),"")</f>
        <v/>
      </c>
      <c r="AK113" s="15">
        <f>SUM(AK107:AK112)</f>
        <v>0</v>
      </c>
    </row>
    <row r="114" spans="7:39" ht="30" customHeight="1" thickBot="1" x14ac:dyDescent="0.3">
      <c r="G114" s="50" t="str">
        <f>CONCATENATE("EGC",Tabela1367[[#This Row],[Período]],Tabela1367[[#This Row],[Dif.]],Tabela1367[[#This Row],[Grade]])</f>
        <v>EGC10F2017</v>
      </c>
      <c r="H114" s="50" t="s">
        <v>234</v>
      </c>
      <c r="I114" s="50">
        <v>2017</v>
      </c>
      <c r="J114" s="49" t="s">
        <v>203</v>
      </c>
      <c r="K114" s="50" t="s">
        <v>112</v>
      </c>
      <c r="L114" s="50">
        <v>10</v>
      </c>
      <c r="M114" s="50">
        <v>80</v>
      </c>
      <c r="N114" s="50"/>
      <c r="O114" s="5"/>
      <c r="P114" s="5"/>
      <c r="V114" s="5" t="str">
        <f>IF($S$3=Tabela1367[[#This Row],[Grade]],IF($R$3=Tabela1367[[#This Row],[Período]],Tabela1367[[#This Row],[Disciplina]],""),"")</f>
        <v/>
      </c>
      <c r="W114" s="61"/>
      <c r="X114" s="61"/>
      <c r="Y114" s="52" t="e">
        <f>VLOOKUP(W114,Turma,2,0)</f>
        <v>#N/A</v>
      </c>
      <c r="Z114" s="60" t="e">
        <f>VLOOKUP(W114,Turma,4,0)</f>
        <v>#N/A</v>
      </c>
      <c r="AA114" s="52" t="s">
        <v>2</v>
      </c>
      <c r="AB114" s="52" t="s">
        <v>0</v>
      </c>
      <c r="AC114" s="52"/>
      <c r="AD114" s="52" t="s">
        <v>119</v>
      </c>
      <c r="AE114" s="52" t="s">
        <v>224</v>
      </c>
      <c r="AF114" s="52" t="s">
        <v>225</v>
      </c>
      <c r="AG114" s="52" t="s">
        <v>226</v>
      </c>
      <c r="AH114" s="52" t="s">
        <v>227</v>
      </c>
      <c r="AI114" s="52" t="s">
        <v>228</v>
      </c>
      <c r="AJ114" s="52" t="s">
        <v>242</v>
      </c>
      <c r="AK114" s="62" t="s">
        <v>241</v>
      </c>
      <c r="AL114" s="52"/>
      <c r="AM114" s="62" t="s">
        <v>243</v>
      </c>
    </row>
    <row r="115" spans="7:39" ht="30" customHeight="1" x14ac:dyDescent="0.25">
      <c r="G115" s="50" t="str">
        <f>CONCATENATE("EGC",Tabela1367[[#This Row],[Período]],Tabela1367[[#This Row],[Dif.]],Tabela1367[[#This Row],[Grade]])</f>
        <v>EGC1A2015</v>
      </c>
      <c r="H115" s="50" t="s">
        <v>229</v>
      </c>
      <c r="I115" s="50">
        <v>2015</v>
      </c>
      <c r="J115" s="49" t="s">
        <v>175</v>
      </c>
      <c r="K115" s="50" t="s">
        <v>112</v>
      </c>
      <c r="L115" s="50">
        <v>1</v>
      </c>
      <c r="M115" s="50">
        <v>80</v>
      </c>
      <c r="N115" s="50"/>
      <c r="O115" s="5"/>
      <c r="P115" s="5"/>
      <c r="V115" s="5" t="str">
        <f>IF($S$3=Tabela1367[[#This Row],[Grade]],IF($R$3=Tabela1367[[#This Row],[Período]],Tabela1367[[#This Row],[Disciplina]],""),"")</f>
        <v/>
      </c>
      <c r="W115" s="56" t="e">
        <f>VLOOKUP(W114,Turma,3,0)</f>
        <v>#N/A</v>
      </c>
      <c r="X115" s="56" t="s">
        <v>229</v>
      </c>
      <c r="Y115" s="56" t="e">
        <f>CONCATENATE("EGC",W115,X115,$Z114)</f>
        <v>#N/A</v>
      </c>
      <c r="Z115" s="67" t="e">
        <f t="shared" ref="Z115:Z120" si="86">VLOOKUP(Y115,Disciplinas,4,0)</f>
        <v>#N/A</v>
      </c>
      <c r="AA115" s="56" t="e">
        <f t="shared" ref="AA115:AA120" si="87">VLOOKUP(Y115,Disciplinas,5,0)</f>
        <v>#N/A</v>
      </c>
      <c r="AB115" s="63"/>
      <c r="AC115" s="56"/>
      <c r="AD115" s="56" t="e">
        <f t="shared" ref="AD115:AD120" si="88">VLOOKUP(Y115,Disciplinas,7,0)</f>
        <v>#N/A</v>
      </c>
      <c r="AE115" s="56"/>
      <c r="AF115" s="56"/>
      <c r="AG115" s="56"/>
      <c r="AH115" s="56"/>
      <c r="AI115" s="56"/>
      <c r="AJ115" s="56"/>
      <c r="AK115" s="56">
        <f>SUM(AE115:AJ115)*20</f>
        <v>0</v>
      </c>
      <c r="AL115" s="56" t="e">
        <f>IF(AK115=AD115,"OK","ERRO")</f>
        <v>#N/A</v>
      </c>
      <c r="AM115" s="67"/>
    </row>
    <row r="116" spans="7:39" ht="30" customHeight="1" x14ac:dyDescent="0.25">
      <c r="G116" s="50" t="str">
        <f>CONCATENATE("EGC",Tabela1367[[#This Row],[Período]],Tabela1367[[#This Row],[Dif.]],Tabela1367[[#This Row],[Grade]])</f>
        <v>EGC1B2015</v>
      </c>
      <c r="H116" s="50" t="s">
        <v>232</v>
      </c>
      <c r="I116" s="50">
        <v>2015</v>
      </c>
      <c r="J116" s="49" t="s">
        <v>179</v>
      </c>
      <c r="K116" s="50" t="s">
        <v>112</v>
      </c>
      <c r="L116" s="50">
        <v>1</v>
      </c>
      <c r="M116" s="50">
        <v>80</v>
      </c>
      <c r="N116" s="50"/>
      <c r="O116" s="5"/>
      <c r="P116" s="5"/>
      <c r="V116" s="5" t="str">
        <f>IF($S$3=Tabela1367[[#This Row],[Grade]],IF($R$3=Tabela1367[[#This Row],[Período]],Tabela1367[[#This Row],[Disciplina]],""),"")</f>
        <v/>
      </c>
      <c r="W116" s="46" t="e">
        <f>W115</f>
        <v>#N/A</v>
      </c>
      <c r="X116" s="46" t="s">
        <v>232</v>
      </c>
      <c r="Y116" s="46" t="e">
        <f>CONCATENATE("EGC",W116,X116,$Z114)</f>
        <v>#N/A</v>
      </c>
      <c r="Z116" s="68" t="e">
        <f t="shared" si="86"/>
        <v>#N/A</v>
      </c>
      <c r="AA116" s="46" t="e">
        <f t="shared" si="87"/>
        <v>#N/A</v>
      </c>
      <c r="AB116" s="64"/>
      <c r="AC116" s="46"/>
      <c r="AD116" s="46" t="e">
        <f t="shared" si="88"/>
        <v>#N/A</v>
      </c>
      <c r="AE116" s="46"/>
      <c r="AF116" s="46"/>
      <c r="AG116" s="46"/>
      <c r="AH116" s="46"/>
      <c r="AI116" s="46"/>
      <c r="AJ116" s="46"/>
      <c r="AK116" s="46">
        <f t="shared" ref="AK116:AK120" si="89">SUM(AE116:AJ116)*20</f>
        <v>0</v>
      </c>
      <c r="AL116" s="46" t="e">
        <f t="shared" ref="AL116:AL120" si="90">IF(AK116=AD116,"OK","ERRO")</f>
        <v>#N/A</v>
      </c>
      <c r="AM116" s="68"/>
    </row>
    <row r="117" spans="7:39" ht="30" customHeight="1" x14ac:dyDescent="0.25">
      <c r="G117" s="50" t="str">
        <f>CONCATENATE("EGC",Tabela1367[[#This Row],[Período]],Tabela1367[[#This Row],[Dif.]],Tabela1367[[#This Row],[Grade]])</f>
        <v>EGC1C2015</v>
      </c>
      <c r="H117" s="50" t="s">
        <v>230</v>
      </c>
      <c r="I117" s="50">
        <v>2015</v>
      </c>
      <c r="J117" s="49" t="s">
        <v>135</v>
      </c>
      <c r="K117" s="50" t="s">
        <v>112</v>
      </c>
      <c r="L117" s="50">
        <v>1</v>
      </c>
      <c r="M117" s="50">
        <v>80</v>
      </c>
      <c r="N117" s="50"/>
      <c r="O117" s="5"/>
      <c r="P117" s="5"/>
      <c r="V117" s="5" t="str">
        <f>IF($S$3=Tabela1367[[#This Row],[Grade]],IF($R$3=Tabela1367[[#This Row],[Período]],Tabela1367[[#This Row],[Disciplina]],""),"")</f>
        <v/>
      </c>
      <c r="W117" s="57" t="e">
        <f t="shared" ref="W117:W120" si="91">W116</f>
        <v>#N/A</v>
      </c>
      <c r="X117" s="57" t="s">
        <v>230</v>
      </c>
      <c r="Y117" s="57" t="e">
        <f>CONCATENATE("EGC",W117,X117,$Z114)</f>
        <v>#N/A</v>
      </c>
      <c r="Z117" s="69" t="e">
        <f t="shared" si="86"/>
        <v>#N/A</v>
      </c>
      <c r="AA117" s="57" t="e">
        <f t="shared" si="87"/>
        <v>#N/A</v>
      </c>
      <c r="AB117" s="65"/>
      <c r="AC117" s="57"/>
      <c r="AD117" s="57" t="e">
        <f t="shared" si="88"/>
        <v>#N/A</v>
      </c>
      <c r="AE117" s="57"/>
      <c r="AF117" s="57"/>
      <c r="AG117" s="57"/>
      <c r="AH117" s="57"/>
      <c r="AI117" s="57"/>
      <c r="AJ117" s="57"/>
      <c r="AK117" s="57">
        <f t="shared" si="89"/>
        <v>0</v>
      </c>
      <c r="AL117" s="57" t="e">
        <f t="shared" si="90"/>
        <v>#N/A</v>
      </c>
      <c r="AM117" s="69"/>
    </row>
    <row r="118" spans="7:39" ht="30" customHeight="1" x14ac:dyDescent="0.25">
      <c r="G118" s="50" t="str">
        <f>CONCATENATE("EGC",Tabela1367[[#This Row],[Período]],Tabela1367[[#This Row],[Dif.]],Tabela1367[[#This Row],[Grade]])</f>
        <v>EGC1D2015</v>
      </c>
      <c r="H118" s="50" t="s">
        <v>233</v>
      </c>
      <c r="I118" s="50">
        <v>2015</v>
      </c>
      <c r="J118" s="49" t="s">
        <v>122</v>
      </c>
      <c r="K118" s="50" t="s">
        <v>112</v>
      </c>
      <c r="L118" s="50">
        <v>1</v>
      </c>
      <c r="M118" s="50">
        <v>80</v>
      </c>
      <c r="N118" s="50"/>
      <c r="O118" s="5"/>
      <c r="P118" s="5"/>
      <c r="V118" s="5" t="str">
        <f>IF($S$3=Tabela1367[[#This Row],[Grade]],IF($R$3=Tabela1367[[#This Row],[Período]],Tabela1367[[#This Row],[Disciplina]],""),"")</f>
        <v/>
      </c>
      <c r="W118" s="46" t="e">
        <f t="shared" si="91"/>
        <v>#N/A</v>
      </c>
      <c r="X118" s="46" t="s">
        <v>233</v>
      </c>
      <c r="Y118" s="46" t="e">
        <f>CONCATENATE("EGC",W118,X118,$Z114)</f>
        <v>#N/A</v>
      </c>
      <c r="Z118" s="68" t="e">
        <f t="shared" si="86"/>
        <v>#N/A</v>
      </c>
      <c r="AA118" s="46" t="e">
        <f t="shared" si="87"/>
        <v>#N/A</v>
      </c>
      <c r="AB118" s="64"/>
      <c r="AC118" s="46"/>
      <c r="AD118" s="46" t="e">
        <f t="shared" si="88"/>
        <v>#N/A</v>
      </c>
      <c r="AE118" s="46"/>
      <c r="AF118" s="46"/>
      <c r="AG118" s="46"/>
      <c r="AH118" s="46"/>
      <c r="AI118" s="46"/>
      <c r="AJ118" s="46"/>
      <c r="AK118" s="46">
        <f t="shared" si="89"/>
        <v>0</v>
      </c>
      <c r="AL118" s="46" t="e">
        <f t="shared" si="90"/>
        <v>#N/A</v>
      </c>
      <c r="AM118" s="68"/>
    </row>
    <row r="119" spans="7:39" ht="30" customHeight="1" x14ac:dyDescent="0.25">
      <c r="G119" s="50" t="str">
        <f>CONCATENATE("EGC",Tabela1367[[#This Row],[Período]],Tabela1367[[#This Row],[Dif.]],Tabela1367[[#This Row],[Grade]])</f>
        <v>EGC1E2015</v>
      </c>
      <c r="H119" s="50" t="s">
        <v>231</v>
      </c>
      <c r="I119" s="50">
        <v>2015</v>
      </c>
      <c r="J119" s="49" t="s">
        <v>177</v>
      </c>
      <c r="K119" s="50" t="s">
        <v>112</v>
      </c>
      <c r="L119" s="50">
        <v>1</v>
      </c>
      <c r="M119" s="50">
        <v>80</v>
      </c>
      <c r="N119" s="50"/>
      <c r="O119" s="5"/>
      <c r="P119" s="5"/>
      <c r="V119" s="5" t="str">
        <f>IF($S$3=Tabela1367[[#This Row],[Grade]],IF($R$3=Tabela1367[[#This Row],[Período]],Tabela1367[[#This Row],[Disciplina]],""),"")</f>
        <v/>
      </c>
      <c r="W119" s="57" t="e">
        <f t="shared" si="91"/>
        <v>#N/A</v>
      </c>
      <c r="X119" s="57" t="s">
        <v>231</v>
      </c>
      <c r="Y119" s="57" t="e">
        <f>CONCATENATE("EGC",W119,X119,$Z114)</f>
        <v>#N/A</v>
      </c>
      <c r="Z119" s="69" t="e">
        <f t="shared" si="86"/>
        <v>#N/A</v>
      </c>
      <c r="AA119" s="57" t="e">
        <f t="shared" si="87"/>
        <v>#N/A</v>
      </c>
      <c r="AB119" s="65"/>
      <c r="AC119" s="57"/>
      <c r="AD119" s="57" t="e">
        <f t="shared" si="88"/>
        <v>#N/A</v>
      </c>
      <c r="AE119" s="57"/>
      <c r="AF119" s="57"/>
      <c r="AG119" s="57"/>
      <c r="AH119" s="57"/>
      <c r="AI119" s="57"/>
      <c r="AJ119" s="57"/>
      <c r="AK119" s="57">
        <f t="shared" si="89"/>
        <v>0</v>
      </c>
      <c r="AL119" s="57" t="e">
        <f t="shared" si="90"/>
        <v>#N/A</v>
      </c>
      <c r="AM119" s="69"/>
    </row>
    <row r="120" spans="7:39" ht="30" customHeight="1" thickBot="1" x14ac:dyDescent="0.3">
      <c r="G120" s="50" t="str">
        <f>CONCATENATE("EGC",Tabela1367[[#This Row],[Período]],Tabela1367[[#This Row],[Dif.]],Tabela1367[[#This Row],[Grade]])</f>
        <v>EGC2A2015</v>
      </c>
      <c r="H120" s="50" t="s">
        <v>229</v>
      </c>
      <c r="I120" s="50">
        <v>2015</v>
      </c>
      <c r="J120" s="49" t="s">
        <v>178</v>
      </c>
      <c r="K120" s="50" t="s">
        <v>112</v>
      </c>
      <c r="L120" s="50">
        <v>2</v>
      </c>
      <c r="M120" s="50">
        <v>80</v>
      </c>
      <c r="N120" s="50"/>
      <c r="O120" s="5"/>
      <c r="P120" s="5"/>
      <c r="V120" s="5" t="str">
        <f>IF($S$3=Tabela1367[[#This Row],[Grade]],IF($R$3=Tabela1367[[#This Row],[Período]],Tabela1367[[#This Row],[Disciplina]],""),"")</f>
        <v/>
      </c>
      <c r="W120" s="55" t="e">
        <f t="shared" si="91"/>
        <v>#N/A</v>
      </c>
      <c r="X120" s="55" t="s">
        <v>234</v>
      </c>
      <c r="Y120" s="55" t="e">
        <f>CONCATENATE("EGC",W120,X120,$Z114)</f>
        <v>#N/A</v>
      </c>
      <c r="Z120" s="70" t="e">
        <f t="shared" si="86"/>
        <v>#N/A</v>
      </c>
      <c r="AA120" s="55" t="e">
        <f t="shared" si="87"/>
        <v>#N/A</v>
      </c>
      <c r="AB120" s="66"/>
      <c r="AC120" s="55"/>
      <c r="AD120" s="55" t="e">
        <f t="shared" si="88"/>
        <v>#N/A</v>
      </c>
      <c r="AE120" s="55"/>
      <c r="AF120" s="55"/>
      <c r="AG120" s="55"/>
      <c r="AH120" s="55"/>
      <c r="AI120" s="55"/>
      <c r="AJ120" s="55"/>
      <c r="AK120" s="55">
        <f t="shared" si="89"/>
        <v>0</v>
      </c>
      <c r="AL120" s="55" t="e">
        <f t="shared" si="90"/>
        <v>#N/A</v>
      </c>
      <c r="AM120" s="70"/>
    </row>
    <row r="121" spans="7:39" ht="30" customHeight="1" thickBot="1" x14ac:dyDescent="0.3">
      <c r="G121" s="50" t="str">
        <f>CONCATENATE("EGC",Tabela1367[[#This Row],[Período]],Tabela1367[[#This Row],[Dif.]],Tabela1367[[#This Row],[Grade]])</f>
        <v>EGC2B2015</v>
      </c>
      <c r="H121" s="50" t="s">
        <v>232</v>
      </c>
      <c r="I121" s="50">
        <v>2015</v>
      </c>
      <c r="J121" s="49" t="s">
        <v>182</v>
      </c>
      <c r="K121" s="50" t="s">
        <v>112</v>
      </c>
      <c r="L121" s="50">
        <v>2</v>
      </c>
      <c r="M121" s="50">
        <v>80</v>
      </c>
      <c r="N121" s="50"/>
      <c r="O121" s="5"/>
      <c r="P121" s="5"/>
      <c r="V121" s="5" t="str">
        <f>IF($S$3=Tabela1367[[#This Row],[Grade]],IF($R$3=Tabela1367[[#This Row],[Período]],Tabela1367[[#This Row],[Disciplina]],""),"")</f>
        <v/>
      </c>
      <c r="AK121" s="15">
        <f>SUM(AK115:AK120)</f>
        <v>0</v>
      </c>
    </row>
    <row r="122" spans="7:39" ht="30" customHeight="1" thickBot="1" x14ac:dyDescent="0.3">
      <c r="G122" s="50" t="str">
        <f>CONCATENATE("EGC",Tabela1367[[#This Row],[Período]],Tabela1367[[#This Row],[Dif.]],Tabela1367[[#This Row],[Grade]])</f>
        <v>EGC2C2015</v>
      </c>
      <c r="H122" s="50" t="s">
        <v>230</v>
      </c>
      <c r="I122" s="50">
        <v>2015</v>
      </c>
      <c r="J122" s="49" t="s">
        <v>114</v>
      </c>
      <c r="K122" s="50" t="s">
        <v>112</v>
      </c>
      <c r="L122" s="50">
        <v>2</v>
      </c>
      <c r="M122" s="50">
        <v>80</v>
      </c>
      <c r="N122" s="50"/>
      <c r="O122" s="5"/>
      <c r="P122" s="5"/>
      <c r="V122" s="5" t="str">
        <f>IF($S$3=Tabela1367[[#This Row],[Grade]],IF($R$3=Tabela1367[[#This Row],[Período]],Tabela1367[[#This Row],[Disciplina]],""),"")</f>
        <v/>
      </c>
      <c r="W122" s="61"/>
      <c r="X122" s="61"/>
      <c r="Y122" s="52" t="e">
        <f>VLOOKUP(W122,Turma,2,0)</f>
        <v>#N/A</v>
      </c>
      <c r="Z122" s="60" t="e">
        <f>VLOOKUP(W122,Turma,4,0)</f>
        <v>#N/A</v>
      </c>
      <c r="AA122" s="52" t="s">
        <v>2</v>
      </c>
      <c r="AB122" s="52" t="s">
        <v>0</v>
      </c>
      <c r="AC122" s="52"/>
      <c r="AD122" s="52" t="s">
        <v>119</v>
      </c>
      <c r="AE122" s="52" t="s">
        <v>224</v>
      </c>
      <c r="AF122" s="52" t="s">
        <v>225</v>
      </c>
      <c r="AG122" s="52" t="s">
        <v>226</v>
      </c>
      <c r="AH122" s="52" t="s">
        <v>227</v>
      </c>
      <c r="AI122" s="52" t="s">
        <v>228</v>
      </c>
      <c r="AJ122" s="52" t="s">
        <v>242</v>
      </c>
      <c r="AK122" s="62" t="s">
        <v>241</v>
      </c>
      <c r="AL122" s="52"/>
      <c r="AM122" s="62" t="s">
        <v>243</v>
      </c>
    </row>
    <row r="123" spans="7:39" ht="30" customHeight="1" x14ac:dyDescent="0.25">
      <c r="G123" s="50" t="str">
        <f>CONCATENATE("EGC",Tabela1367[[#This Row],[Período]],Tabela1367[[#This Row],[Dif.]],Tabela1367[[#This Row],[Grade]])</f>
        <v>EGC2D2015</v>
      </c>
      <c r="H123" s="50" t="s">
        <v>233</v>
      </c>
      <c r="I123" s="50">
        <v>2015</v>
      </c>
      <c r="J123" s="49" t="s">
        <v>183</v>
      </c>
      <c r="K123" s="50" t="s">
        <v>112</v>
      </c>
      <c r="L123" s="50">
        <v>2</v>
      </c>
      <c r="M123" s="50">
        <v>40</v>
      </c>
      <c r="N123" s="50"/>
      <c r="O123" s="5"/>
      <c r="P123" s="5"/>
      <c r="V123" s="5" t="str">
        <f>IF($S$3=Tabela1367[[#This Row],[Grade]],IF($R$3=Tabela1367[[#This Row],[Período]],Tabela1367[[#This Row],[Disciplina]],""),"")</f>
        <v/>
      </c>
      <c r="W123" s="56" t="e">
        <f>VLOOKUP(W122,Turma,3,0)</f>
        <v>#N/A</v>
      </c>
      <c r="X123" s="56" t="s">
        <v>229</v>
      </c>
      <c r="Y123" s="56" t="e">
        <f>CONCATENATE("EGC",W123,X123,$Z122)</f>
        <v>#N/A</v>
      </c>
      <c r="Z123" s="67" t="e">
        <f t="shared" ref="Z123:Z128" si="92">VLOOKUP(Y123,Disciplinas,4,0)</f>
        <v>#N/A</v>
      </c>
      <c r="AA123" s="56" t="e">
        <f t="shared" ref="AA123:AA128" si="93">VLOOKUP(Y123,Disciplinas,5,0)</f>
        <v>#N/A</v>
      </c>
      <c r="AB123" s="63"/>
      <c r="AC123" s="56"/>
      <c r="AD123" s="56" t="e">
        <f t="shared" ref="AD123:AD128" si="94">VLOOKUP(Y123,Disciplinas,7,0)</f>
        <v>#N/A</v>
      </c>
      <c r="AE123" s="56"/>
      <c r="AF123" s="56"/>
      <c r="AG123" s="56"/>
      <c r="AH123" s="56"/>
      <c r="AI123" s="56"/>
      <c r="AJ123" s="56"/>
      <c r="AK123" s="56">
        <f>SUM(AE123:AJ123)*20</f>
        <v>0</v>
      </c>
      <c r="AL123" s="56" t="e">
        <f>IF(AK123=AD123,"OK","ERRO")</f>
        <v>#N/A</v>
      </c>
      <c r="AM123" s="67"/>
    </row>
    <row r="124" spans="7:39" ht="30" customHeight="1" x14ac:dyDescent="0.25">
      <c r="G124" s="50" t="str">
        <f>CONCATENATE("EGC",Tabela1367[[#This Row],[Período]],Tabela1367[[#This Row],[Dif.]],Tabela1367[[#This Row],[Grade]])</f>
        <v>EGC2E2015</v>
      </c>
      <c r="H124" s="50" t="s">
        <v>231</v>
      </c>
      <c r="I124" s="50">
        <v>2015</v>
      </c>
      <c r="J124" s="49" t="s">
        <v>130</v>
      </c>
      <c r="K124" s="50" t="s">
        <v>112</v>
      </c>
      <c r="L124" s="50">
        <v>2</v>
      </c>
      <c r="M124" s="50">
        <v>80</v>
      </c>
      <c r="N124" s="50"/>
      <c r="O124" s="5"/>
      <c r="P124" s="5"/>
      <c r="V124" s="5" t="str">
        <f>IF($S$3=Tabela1367[[#This Row],[Grade]],IF($R$3=Tabela1367[[#This Row],[Período]],Tabela1367[[#This Row],[Disciplina]],""),"")</f>
        <v/>
      </c>
      <c r="W124" s="46" t="e">
        <f>W123</f>
        <v>#N/A</v>
      </c>
      <c r="X124" s="46" t="s">
        <v>232</v>
      </c>
      <c r="Y124" s="46" t="e">
        <f>CONCATENATE("EGC",W124,X124,$Z122)</f>
        <v>#N/A</v>
      </c>
      <c r="Z124" s="68" t="e">
        <f t="shared" si="92"/>
        <v>#N/A</v>
      </c>
      <c r="AA124" s="46" t="e">
        <f t="shared" si="93"/>
        <v>#N/A</v>
      </c>
      <c r="AB124" s="64"/>
      <c r="AC124" s="46"/>
      <c r="AD124" s="46" t="e">
        <f t="shared" si="94"/>
        <v>#N/A</v>
      </c>
      <c r="AE124" s="46"/>
      <c r="AF124" s="46"/>
      <c r="AG124" s="46"/>
      <c r="AH124" s="46"/>
      <c r="AI124" s="46"/>
      <c r="AJ124" s="46"/>
      <c r="AK124" s="46">
        <f t="shared" ref="AK124:AK128" si="95">SUM(AE124:AJ124)*20</f>
        <v>0</v>
      </c>
      <c r="AL124" s="46" t="e">
        <f t="shared" ref="AL124:AL128" si="96">IF(AK124=AD124,"OK","ERRO")</f>
        <v>#N/A</v>
      </c>
      <c r="AM124" s="68"/>
    </row>
    <row r="125" spans="7:39" ht="30" customHeight="1" x14ac:dyDescent="0.25">
      <c r="G125" s="50" t="str">
        <f>CONCATENATE("EGC",Tabela1367[[#This Row],[Período]],Tabela1367[[#This Row],[Dif.]],Tabela1367[[#This Row],[Grade]])</f>
        <v>EGC2F2015</v>
      </c>
      <c r="H125" s="50" t="s">
        <v>234</v>
      </c>
      <c r="I125" s="50">
        <v>2015</v>
      </c>
      <c r="J125" s="49" t="s">
        <v>125</v>
      </c>
      <c r="K125" s="50" t="s">
        <v>112</v>
      </c>
      <c r="L125" s="50">
        <v>2</v>
      </c>
      <c r="M125" s="50">
        <v>40</v>
      </c>
      <c r="N125" s="50"/>
      <c r="O125" s="5"/>
      <c r="P125" s="5"/>
      <c r="V125" s="5" t="str">
        <f>IF($S$3=Tabela1367[[#This Row],[Grade]],IF($R$3=Tabela1367[[#This Row],[Período]],Tabela1367[[#This Row],[Disciplina]],""),"")</f>
        <v/>
      </c>
      <c r="W125" s="57" t="e">
        <f t="shared" ref="W125:W128" si="97">W124</f>
        <v>#N/A</v>
      </c>
      <c r="X125" s="57" t="s">
        <v>230</v>
      </c>
      <c r="Y125" s="57" t="e">
        <f>CONCATENATE("EGC",W125,X125,$Z122)</f>
        <v>#N/A</v>
      </c>
      <c r="Z125" s="69" t="e">
        <f t="shared" si="92"/>
        <v>#N/A</v>
      </c>
      <c r="AA125" s="57" t="e">
        <f t="shared" si="93"/>
        <v>#N/A</v>
      </c>
      <c r="AB125" s="65"/>
      <c r="AC125" s="57"/>
      <c r="AD125" s="57" t="e">
        <f t="shared" si="94"/>
        <v>#N/A</v>
      </c>
      <c r="AE125" s="57"/>
      <c r="AF125" s="57"/>
      <c r="AG125" s="57"/>
      <c r="AH125" s="57"/>
      <c r="AI125" s="57"/>
      <c r="AJ125" s="57"/>
      <c r="AK125" s="57">
        <f t="shared" si="95"/>
        <v>0</v>
      </c>
      <c r="AL125" s="57" t="e">
        <f t="shared" si="96"/>
        <v>#N/A</v>
      </c>
      <c r="AM125" s="69"/>
    </row>
    <row r="126" spans="7:39" ht="30" customHeight="1" x14ac:dyDescent="0.25">
      <c r="G126" s="50" t="str">
        <f>CONCATENATE("EGC",Tabela1367[[#This Row],[Período]],Tabela1367[[#This Row],[Dif.]],Tabela1367[[#This Row],[Grade]])</f>
        <v>EGC3A2015</v>
      </c>
      <c r="H126" s="50" t="s">
        <v>229</v>
      </c>
      <c r="I126" s="50">
        <v>2015</v>
      </c>
      <c r="J126" s="49" t="s">
        <v>181</v>
      </c>
      <c r="K126" s="50" t="s">
        <v>112</v>
      </c>
      <c r="L126" s="50">
        <v>3</v>
      </c>
      <c r="M126" s="50">
        <v>80</v>
      </c>
      <c r="N126" s="50"/>
      <c r="O126" s="5"/>
      <c r="P126" s="5"/>
      <c r="V126" s="5" t="str">
        <f>IF($S$3=Tabela1367[[#This Row],[Grade]],IF($R$3=Tabela1367[[#This Row],[Período]],Tabela1367[[#This Row],[Disciplina]],""),"")</f>
        <v/>
      </c>
      <c r="W126" s="46" t="e">
        <f t="shared" si="97"/>
        <v>#N/A</v>
      </c>
      <c r="X126" s="46" t="s">
        <v>233</v>
      </c>
      <c r="Y126" s="46" t="e">
        <f>CONCATENATE("EGC",W126,X126,$Z122)</f>
        <v>#N/A</v>
      </c>
      <c r="Z126" s="68" t="e">
        <f t="shared" si="92"/>
        <v>#N/A</v>
      </c>
      <c r="AA126" s="46" t="e">
        <f t="shared" si="93"/>
        <v>#N/A</v>
      </c>
      <c r="AB126" s="64"/>
      <c r="AC126" s="46"/>
      <c r="AD126" s="46" t="e">
        <f t="shared" si="94"/>
        <v>#N/A</v>
      </c>
      <c r="AE126" s="46"/>
      <c r="AF126" s="46"/>
      <c r="AG126" s="46"/>
      <c r="AH126" s="46"/>
      <c r="AI126" s="46"/>
      <c r="AJ126" s="46"/>
      <c r="AK126" s="46">
        <f t="shared" si="95"/>
        <v>0</v>
      </c>
      <c r="AL126" s="46" t="e">
        <f t="shared" si="96"/>
        <v>#N/A</v>
      </c>
      <c r="AM126" s="68"/>
    </row>
    <row r="127" spans="7:39" ht="30" customHeight="1" x14ac:dyDescent="0.25">
      <c r="G127" s="50" t="str">
        <f>CONCATENATE("EGC",Tabela1367[[#This Row],[Período]],Tabela1367[[#This Row],[Dif.]],Tabela1367[[#This Row],[Grade]])</f>
        <v>EGC3B2015</v>
      </c>
      <c r="H127" s="50" t="s">
        <v>232</v>
      </c>
      <c r="I127" s="50">
        <v>2015</v>
      </c>
      <c r="J127" s="49" t="s">
        <v>204</v>
      </c>
      <c r="K127" s="50" t="s">
        <v>112</v>
      </c>
      <c r="L127" s="50">
        <v>3</v>
      </c>
      <c r="M127" s="50">
        <v>80</v>
      </c>
      <c r="N127" s="50"/>
      <c r="O127" s="5"/>
      <c r="P127" s="5"/>
      <c r="V127" s="5" t="str">
        <f>IF($S$3=Tabela1367[[#This Row],[Grade]],IF($R$3=Tabela1367[[#This Row],[Período]],Tabela1367[[#This Row],[Disciplina]],""),"")</f>
        <v/>
      </c>
      <c r="W127" s="57" t="e">
        <f t="shared" si="97"/>
        <v>#N/A</v>
      </c>
      <c r="X127" s="57" t="s">
        <v>231</v>
      </c>
      <c r="Y127" s="57" t="e">
        <f>CONCATENATE("EGC",W127,X127,$Z122)</f>
        <v>#N/A</v>
      </c>
      <c r="Z127" s="69" t="e">
        <f t="shared" si="92"/>
        <v>#N/A</v>
      </c>
      <c r="AA127" s="57" t="e">
        <f t="shared" si="93"/>
        <v>#N/A</v>
      </c>
      <c r="AB127" s="65"/>
      <c r="AC127" s="57"/>
      <c r="AD127" s="57" t="e">
        <f t="shared" si="94"/>
        <v>#N/A</v>
      </c>
      <c r="AE127" s="57"/>
      <c r="AF127" s="57"/>
      <c r="AG127" s="57"/>
      <c r="AH127" s="57"/>
      <c r="AI127" s="57"/>
      <c r="AJ127" s="57"/>
      <c r="AK127" s="57">
        <f t="shared" si="95"/>
        <v>0</v>
      </c>
      <c r="AL127" s="57" t="e">
        <f t="shared" si="96"/>
        <v>#N/A</v>
      </c>
      <c r="AM127" s="69"/>
    </row>
    <row r="128" spans="7:39" ht="30" customHeight="1" thickBot="1" x14ac:dyDescent="0.3">
      <c r="G128" s="50" t="str">
        <f>CONCATENATE("EGC",Tabela1367[[#This Row],[Período]],Tabela1367[[#This Row],[Dif.]],Tabela1367[[#This Row],[Grade]])</f>
        <v>EGC3C2015</v>
      </c>
      <c r="H128" s="50" t="s">
        <v>230</v>
      </c>
      <c r="I128" s="50">
        <v>2015</v>
      </c>
      <c r="J128" s="49" t="s">
        <v>129</v>
      </c>
      <c r="K128" s="50" t="s">
        <v>112</v>
      </c>
      <c r="L128" s="50">
        <v>3</v>
      </c>
      <c r="M128" s="50">
        <v>80</v>
      </c>
      <c r="N128" s="50"/>
      <c r="O128" s="5"/>
      <c r="P128" s="5"/>
      <c r="V128" s="5" t="str">
        <f>IF($S$3=Tabela1367[[#This Row],[Grade]],IF($R$3=Tabela1367[[#This Row],[Período]],Tabela1367[[#This Row],[Disciplina]],""),"")</f>
        <v/>
      </c>
      <c r="W128" s="55" t="e">
        <f t="shared" si="97"/>
        <v>#N/A</v>
      </c>
      <c r="X128" s="55" t="s">
        <v>234</v>
      </c>
      <c r="Y128" s="55" t="e">
        <f>CONCATENATE("EGC",W128,X128,$Z122)</f>
        <v>#N/A</v>
      </c>
      <c r="Z128" s="70" t="e">
        <f t="shared" si="92"/>
        <v>#N/A</v>
      </c>
      <c r="AA128" s="55" t="e">
        <f t="shared" si="93"/>
        <v>#N/A</v>
      </c>
      <c r="AB128" s="66"/>
      <c r="AC128" s="55"/>
      <c r="AD128" s="55" t="e">
        <f t="shared" si="94"/>
        <v>#N/A</v>
      </c>
      <c r="AE128" s="55"/>
      <c r="AF128" s="55"/>
      <c r="AG128" s="55"/>
      <c r="AH128" s="55"/>
      <c r="AI128" s="55"/>
      <c r="AJ128" s="55"/>
      <c r="AK128" s="55">
        <f t="shared" si="95"/>
        <v>0</v>
      </c>
      <c r="AL128" s="55" t="e">
        <f t="shared" si="96"/>
        <v>#N/A</v>
      </c>
      <c r="AM128" s="70"/>
    </row>
    <row r="129" spans="7:37" ht="30" customHeight="1" x14ac:dyDescent="0.25">
      <c r="G129" s="50" t="str">
        <f>CONCATENATE("EGC",Tabela1367[[#This Row],[Período]],Tabela1367[[#This Row],[Dif.]],Tabela1367[[#This Row],[Grade]])</f>
        <v>EGC3D2015</v>
      </c>
      <c r="H129" s="50" t="s">
        <v>233</v>
      </c>
      <c r="I129" s="50">
        <v>2015</v>
      </c>
      <c r="J129" s="49" t="s">
        <v>137</v>
      </c>
      <c r="K129" s="50" t="s">
        <v>112</v>
      </c>
      <c r="L129" s="50">
        <v>3</v>
      </c>
      <c r="M129" s="50">
        <v>80</v>
      </c>
      <c r="N129" s="50"/>
      <c r="O129" s="5"/>
      <c r="P129" s="5"/>
      <c r="V129" s="5" t="str">
        <f>IF($S$3=Tabela1367[[#This Row],[Grade]],IF($R$3=Tabela1367[[#This Row],[Período]],Tabela1367[[#This Row],[Disciplina]],""),"")</f>
        <v/>
      </c>
      <c r="AK129" s="15">
        <f>SUM(AK123:AK128)</f>
        <v>0</v>
      </c>
    </row>
    <row r="130" spans="7:37" ht="30" customHeight="1" x14ac:dyDescent="0.25">
      <c r="G130" s="50" t="str">
        <f>CONCATENATE("EGC",Tabela1367[[#This Row],[Período]],Tabela1367[[#This Row],[Dif.]],Tabela1367[[#This Row],[Grade]])</f>
        <v>EGC3E2015</v>
      </c>
      <c r="H130" s="50" t="s">
        <v>231</v>
      </c>
      <c r="I130" s="50">
        <v>2015</v>
      </c>
      <c r="J130" s="49" t="s">
        <v>200</v>
      </c>
      <c r="K130" s="50" t="s">
        <v>112</v>
      </c>
      <c r="L130" s="50">
        <v>3</v>
      </c>
      <c r="M130" s="50">
        <v>80</v>
      </c>
      <c r="N130" s="50"/>
      <c r="O130" s="5"/>
      <c r="P130" s="5"/>
      <c r="V130" s="5" t="str">
        <f>IF($S$3=Tabela1367[[#This Row],[Grade]],IF($R$3=Tabela1367[[#This Row],[Período]],Tabela1367[[#This Row],[Disciplina]],""),"")</f>
        <v/>
      </c>
    </row>
    <row r="131" spans="7:37" ht="30" customHeight="1" x14ac:dyDescent="0.25">
      <c r="G131" s="50" t="str">
        <f>CONCATENATE("EGC",Tabela1367[[#This Row],[Período]],Tabela1367[[#This Row],[Dif.]],Tabela1367[[#This Row],[Grade]])</f>
        <v>EGC4A2015</v>
      </c>
      <c r="H131" s="50" t="s">
        <v>229</v>
      </c>
      <c r="I131" s="50">
        <v>2015</v>
      </c>
      <c r="J131" s="49" t="s">
        <v>184</v>
      </c>
      <c r="K131" s="50" t="s">
        <v>112</v>
      </c>
      <c r="L131" s="50">
        <v>4</v>
      </c>
      <c r="M131" s="50">
        <v>80</v>
      </c>
      <c r="N131" s="50"/>
      <c r="O131" s="5"/>
      <c r="P131" s="5"/>
      <c r="V131" s="5" t="str">
        <f>IF($S$3=Tabela1367[[#This Row],[Grade]],IF($R$3=Tabela1367[[#This Row],[Período]],Tabela1367[[#This Row],[Disciplina]],""),"")</f>
        <v/>
      </c>
    </row>
    <row r="132" spans="7:37" ht="30" customHeight="1" x14ac:dyDescent="0.25">
      <c r="G132" s="50" t="str">
        <f>CONCATENATE("EGC",Tabela1367[[#This Row],[Período]],Tabela1367[[#This Row],[Dif.]],Tabela1367[[#This Row],[Grade]])</f>
        <v>EGC4B2015</v>
      </c>
      <c r="H132" s="50" t="s">
        <v>232</v>
      </c>
      <c r="I132" s="50">
        <v>2015</v>
      </c>
      <c r="J132" s="49" t="s">
        <v>128</v>
      </c>
      <c r="K132" s="50" t="s">
        <v>112</v>
      </c>
      <c r="L132" s="50">
        <v>4</v>
      </c>
      <c r="M132" s="50">
        <v>80</v>
      </c>
      <c r="N132" s="50"/>
      <c r="O132" s="5"/>
      <c r="P132" s="5"/>
      <c r="V132" s="5" t="str">
        <f>IF($S$3=Tabela1367[[#This Row],[Grade]],IF($R$3=Tabela1367[[#This Row],[Período]],Tabela1367[[#This Row],[Disciplina]],""),"")</f>
        <v/>
      </c>
    </row>
    <row r="133" spans="7:37" ht="30" customHeight="1" x14ac:dyDescent="0.25">
      <c r="G133" s="50" t="str">
        <f>CONCATENATE("EGC",Tabela1367[[#This Row],[Período]],Tabela1367[[#This Row],[Dif.]],Tabela1367[[#This Row],[Grade]])</f>
        <v>EGC4C2015</v>
      </c>
      <c r="H133" s="50" t="s">
        <v>230</v>
      </c>
      <c r="I133" s="50">
        <v>2015</v>
      </c>
      <c r="J133" s="49" t="s">
        <v>167</v>
      </c>
      <c r="K133" s="50" t="s">
        <v>112</v>
      </c>
      <c r="L133" s="50">
        <v>4</v>
      </c>
      <c r="M133" s="50">
        <v>80</v>
      </c>
      <c r="N133" s="50"/>
      <c r="O133" s="5"/>
      <c r="P133" s="5"/>
      <c r="V133" s="5" t="str">
        <f>IF($S$3=Tabela1367[[#This Row],[Grade]],IF($R$3=Tabela1367[[#This Row],[Período]],Tabela1367[[#This Row],[Disciplina]],""),"")</f>
        <v/>
      </c>
    </row>
    <row r="134" spans="7:37" ht="30" customHeight="1" x14ac:dyDescent="0.25">
      <c r="G134" s="50" t="str">
        <f>CONCATENATE("EGC",Tabela1367[[#This Row],[Período]],Tabela1367[[#This Row],[Dif.]],Tabela1367[[#This Row],[Grade]])</f>
        <v>EGC4D2015</v>
      </c>
      <c r="H134" s="50" t="s">
        <v>233</v>
      </c>
      <c r="I134" s="50">
        <v>2015</v>
      </c>
      <c r="J134" s="49" t="s">
        <v>176</v>
      </c>
      <c r="K134" s="50" t="s">
        <v>112</v>
      </c>
      <c r="L134" s="50">
        <v>4</v>
      </c>
      <c r="M134" s="50">
        <v>80</v>
      </c>
      <c r="N134" s="50"/>
      <c r="O134" s="5"/>
      <c r="P134" s="5"/>
      <c r="V134" s="5" t="str">
        <f>IF($S$3=Tabela1367[[#This Row],[Grade]],IF($R$3=Tabela1367[[#This Row],[Período]],Tabela1367[[#This Row],[Disciplina]],""),"")</f>
        <v/>
      </c>
    </row>
    <row r="135" spans="7:37" ht="30" customHeight="1" x14ac:dyDescent="0.25">
      <c r="G135" s="50" t="str">
        <f>CONCATENATE("EGC",Tabela1367[[#This Row],[Período]],Tabela1367[[#This Row],[Dif.]],Tabela1367[[#This Row],[Grade]])</f>
        <v>EGC4E2015</v>
      </c>
      <c r="H135" s="50" t="s">
        <v>231</v>
      </c>
      <c r="I135" s="50">
        <v>2015</v>
      </c>
      <c r="J135" s="49" t="s">
        <v>126</v>
      </c>
      <c r="K135" s="50" t="s">
        <v>112</v>
      </c>
      <c r="L135" s="50">
        <v>4</v>
      </c>
      <c r="M135" s="50">
        <v>40</v>
      </c>
      <c r="N135" s="50"/>
      <c r="O135" s="5"/>
      <c r="P135" s="5"/>
      <c r="V135" s="5" t="str">
        <f>IF($S$3=Tabela1367[[#This Row],[Grade]],IF($R$3=Tabela1367[[#This Row],[Período]],Tabela1367[[#This Row],[Disciplina]],""),"")</f>
        <v/>
      </c>
    </row>
    <row r="136" spans="7:37" ht="30" customHeight="1" x14ac:dyDescent="0.25">
      <c r="G136" s="50" t="str">
        <f>CONCATENATE("EGC",Tabela1367[[#This Row],[Período]],Tabela1367[[#This Row],[Dif.]],Tabela1367[[#This Row],[Grade]])</f>
        <v>EGC4F2015</v>
      </c>
      <c r="H136" s="50" t="s">
        <v>234</v>
      </c>
      <c r="I136" s="50">
        <v>2015</v>
      </c>
      <c r="J136" s="49" t="s">
        <v>116</v>
      </c>
      <c r="K136" s="50" t="s">
        <v>112</v>
      </c>
      <c r="L136" s="50">
        <v>4</v>
      </c>
      <c r="M136" s="50">
        <v>40</v>
      </c>
      <c r="N136" s="50"/>
      <c r="O136" s="5"/>
      <c r="P136" s="5"/>
      <c r="V136" s="5" t="str">
        <f>IF($S$3=Tabela1367[[#This Row],[Grade]],IF($R$3=Tabela1367[[#This Row],[Período]],Tabela1367[[#This Row],[Disciplina]],""),"")</f>
        <v/>
      </c>
    </row>
    <row r="137" spans="7:37" ht="30" customHeight="1" x14ac:dyDescent="0.25">
      <c r="G137" s="50" t="str">
        <f>CONCATENATE("EGC",Tabela1367[[#This Row],[Período]],Tabela1367[[#This Row],[Dif.]],Tabela1367[[#This Row],[Grade]])</f>
        <v>EGC5A2015</v>
      </c>
      <c r="H137" s="50" t="s">
        <v>229</v>
      </c>
      <c r="I137" s="50">
        <v>2015</v>
      </c>
      <c r="J137" s="49" t="s">
        <v>293</v>
      </c>
      <c r="K137" s="50" t="s">
        <v>112</v>
      </c>
      <c r="L137" s="50">
        <v>5</v>
      </c>
      <c r="M137" s="50">
        <v>80</v>
      </c>
      <c r="N137" s="50"/>
      <c r="O137" s="5"/>
      <c r="P137" s="5"/>
      <c r="V137" s="5" t="str">
        <f>IF($S$3=Tabela1367[[#This Row],[Grade]],IF($R$3=Tabela1367[[#This Row],[Período]],Tabela1367[[#This Row],[Disciplina]],""),"")</f>
        <v/>
      </c>
    </row>
    <row r="138" spans="7:37" ht="30" customHeight="1" x14ac:dyDescent="0.25">
      <c r="G138" s="50" t="str">
        <f>CONCATENATE("EGC",Tabela1367[[#This Row],[Período]],Tabela1367[[#This Row],[Dif.]],Tabela1367[[#This Row],[Grade]])</f>
        <v>EGC5B2015</v>
      </c>
      <c r="H138" s="50" t="s">
        <v>232</v>
      </c>
      <c r="I138" s="50">
        <v>2015</v>
      </c>
      <c r="J138" s="49" t="s">
        <v>186</v>
      </c>
      <c r="K138" s="50" t="s">
        <v>112</v>
      </c>
      <c r="L138" s="50">
        <v>5</v>
      </c>
      <c r="M138" s="50">
        <v>80</v>
      </c>
      <c r="N138" s="50"/>
      <c r="O138" s="5"/>
      <c r="P138" s="5"/>
      <c r="V138" s="5" t="str">
        <f>IF($S$3=Tabela1367[[#This Row],[Grade]],IF($R$3=Tabela1367[[#This Row],[Período]],Tabela1367[[#This Row],[Disciplina]],""),"")</f>
        <v/>
      </c>
    </row>
    <row r="139" spans="7:37" ht="30" customHeight="1" x14ac:dyDescent="0.25">
      <c r="G139" s="50" t="str">
        <f>CONCATENATE("EGC",Tabela1367[[#This Row],[Período]],Tabela1367[[#This Row],[Dif.]],Tabela1367[[#This Row],[Grade]])</f>
        <v>EGC5C2015</v>
      </c>
      <c r="H139" s="50" t="s">
        <v>230</v>
      </c>
      <c r="I139" s="50">
        <v>2015</v>
      </c>
      <c r="J139" s="49" t="s">
        <v>146</v>
      </c>
      <c r="K139" s="50" t="s">
        <v>112</v>
      </c>
      <c r="L139" s="50">
        <v>5</v>
      </c>
      <c r="M139" s="50">
        <v>80</v>
      </c>
      <c r="N139" s="50"/>
      <c r="O139" s="5"/>
      <c r="P139" s="5"/>
      <c r="V139" s="5" t="str">
        <f>IF($S$3=Tabela1367[[#This Row],[Grade]],IF($R$3=Tabela1367[[#This Row],[Período]],Tabela1367[[#This Row],[Disciplina]],""),"")</f>
        <v/>
      </c>
    </row>
    <row r="140" spans="7:37" ht="30" customHeight="1" x14ac:dyDescent="0.25">
      <c r="G140" s="50" t="str">
        <f>CONCATENATE("EGC",Tabela1367[[#This Row],[Período]],Tabela1367[[#This Row],[Dif.]],Tabela1367[[#This Row],[Grade]])</f>
        <v>EGC5D2015</v>
      </c>
      <c r="H140" s="50" t="s">
        <v>233</v>
      </c>
      <c r="I140" s="50">
        <v>2015</v>
      </c>
      <c r="J140" s="49" t="s">
        <v>258</v>
      </c>
      <c r="K140" s="50" t="s">
        <v>112</v>
      </c>
      <c r="L140" s="50">
        <v>5</v>
      </c>
      <c r="M140" s="50">
        <v>80</v>
      </c>
      <c r="N140" s="50"/>
      <c r="O140" s="5"/>
      <c r="P140" s="5"/>
      <c r="V140" s="5" t="str">
        <f>IF($S$3=Tabela1367[[#This Row],[Grade]],IF($R$3=Tabela1367[[#This Row],[Período]],Tabela1367[[#This Row],[Disciplina]],""),"")</f>
        <v/>
      </c>
    </row>
    <row r="141" spans="7:37" ht="30" customHeight="1" x14ac:dyDescent="0.25">
      <c r="G141" s="50" t="str">
        <f>CONCATENATE("EGC",Tabela1367[[#This Row],[Período]],Tabela1367[[#This Row],[Dif.]],Tabela1367[[#This Row],[Grade]])</f>
        <v>EGC5E2015</v>
      </c>
      <c r="H141" s="50" t="s">
        <v>231</v>
      </c>
      <c r="I141" s="50">
        <v>2015</v>
      </c>
      <c r="J141" s="49" t="s">
        <v>294</v>
      </c>
      <c r="K141" s="50" t="s">
        <v>112</v>
      </c>
      <c r="L141" s="50">
        <v>5</v>
      </c>
      <c r="M141" s="50">
        <v>80</v>
      </c>
      <c r="N141" s="50"/>
      <c r="O141" s="5"/>
      <c r="P141" s="5"/>
      <c r="V141" s="5" t="str">
        <f>IF($S$3=Tabela1367[[#This Row],[Grade]],IF($R$3=Tabela1367[[#This Row],[Período]],Tabela1367[[#This Row],[Disciplina]],""),"")</f>
        <v/>
      </c>
    </row>
    <row r="142" spans="7:37" ht="30" customHeight="1" x14ac:dyDescent="0.25">
      <c r="G142" s="50" t="str">
        <f>CONCATENATE("EGC",Tabela1367[[#This Row],[Período]],Tabela1367[[#This Row],[Dif.]],Tabela1367[[#This Row],[Grade]])</f>
        <v>EGC6A2015</v>
      </c>
      <c r="H142" s="50" t="s">
        <v>229</v>
      </c>
      <c r="I142" s="50">
        <v>2015</v>
      </c>
      <c r="J142" s="49" t="s">
        <v>270</v>
      </c>
      <c r="K142" s="50" t="s">
        <v>112</v>
      </c>
      <c r="L142" s="50">
        <v>6</v>
      </c>
      <c r="M142" s="50">
        <v>80</v>
      </c>
      <c r="N142" s="50"/>
      <c r="O142" s="5"/>
      <c r="P142" s="5"/>
      <c r="V142" s="5" t="str">
        <f>IF($S$3=Tabela1367[[#This Row],[Grade]],IF($R$3=Tabela1367[[#This Row],[Período]],Tabela1367[[#This Row],[Disciplina]],""),"")</f>
        <v/>
      </c>
    </row>
    <row r="143" spans="7:37" ht="30" customHeight="1" x14ac:dyDescent="0.25">
      <c r="G143" s="50" t="str">
        <f>CONCATENATE("EGC",Tabela1367[[#This Row],[Período]],Tabela1367[[#This Row],[Dif.]],Tabela1367[[#This Row],[Grade]])</f>
        <v>EGC6B2015</v>
      </c>
      <c r="H143" s="50" t="s">
        <v>232</v>
      </c>
      <c r="I143" s="50">
        <v>2015</v>
      </c>
      <c r="J143" s="49" t="s">
        <v>264</v>
      </c>
      <c r="K143" s="50" t="s">
        <v>112</v>
      </c>
      <c r="L143" s="50">
        <v>6</v>
      </c>
      <c r="M143" s="50">
        <v>80</v>
      </c>
      <c r="N143" s="50"/>
      <c r="O143" s="5"/>
      <c r="P143" s="5"/>
      <c r="V143" s="5" t="str">
        <f>IF($S$3=Tabela1367[[#This Row],[Grade]],IF($R$3=Tabela1367[[#This Row],[Período]],Tabela1367[[#This Row],[Disciplina]],""),"")</f>
        <v/>
      </c>
    </row>
    <row r="144" spans="7:37" ht="30" customHeight="1" x14ac:dyDescent="0.25">
      <c r="G144" s="50" t="str">
        <f>CONCATENATE("EGC",Tabela1367[[#This Row],[Período]],Tabela1367[[#This Row],[Dif.]],Tabela1367[[#This Row],[Grade]])</f>
        <v>EGC6C2015</v>
      </c>
      <c r="H144" s="50" t="s">
        <v>230</v>
      </c>
      <c r="I144" s="50">
        <v>2015</v>
      </c>
      <c r="J144" s="49" t="s">
        <v>269</v>
      </c>
      <c r="K144" s="50" t="s">
        <v>112</v>
      </c>
      <c r="L144" s="50">
        <v>6</v>
      </c>
      <c r="M144" s="50">
        <v>80</v>
      </c>
      <c r="N144" s="50"/>
      <c r="O144" s="5"/>
      <c r="P144" s="5"/>
      <c r="V144" s="5" t="str">
        <f>IF($S$3=Tabela1367[[#This Row],[Grade]],IF($R$3=Tabela1367[[#This Row],[Período]],Tabela1367[[#This Row],[Disciplina]],""),"")</f>
        <v/>
      </c>
    </row>
    <row r="145" spans="7:22" ht="30" customHeight="1" x14ac:dyDescent="0.25">
      <c r="G145" s="50" t="str">
        <f>CONCATENATE("EGC",Tabela1367[[#This Row],[Período]],Tabela1367[[#This Row],[Dif.]],Tabela1367[[#This Row],[Grade]])</f>
        <v>EGC6D2015</v>
      </c>
      <c r="H145" s="50" t="s">
        <v>233</v>
      </c>
      <c r="I145" s="50">
        <v>2015</v>
      </c>
      <c r="J145" s="49" t="s">
        <v>295</v>
      </c>
      <c r="K145" s="50" t="s">
        <v>112</v>
      </c>
      <c r="L145" s="50">
        <v>6</v>
      </c>
      <c r="M145" s="50">
        <v>80</v>
      </c>
      <c r="N145" s="50"/>
      <c r="O145" s="5"/>
      <c r="P145" s="5"/>
      <c r="V145" s="5" t="str">
        <f>IF($S$3=Tabela1367[[#This Row],[Grade]],IF($R$3=Tabela1367[[#This Row],[Período]],Tabela1367[[#This Row],[Disciplina]],""),"")</f>
        <v/>
      </c>
    </row>
    <row r="146" spans="7:22" ht="30" customHeight="1" x14ac:dyDescent="0.25">
      <c r="G146" s="50" t="str">
        <f>CONCATENATE("EGC",Tabela1367[[#This Row],[Período]],Tabela1367[[#This Row],[Dif.]],Tabela1367[[#This Row],[Grade]])</f>
        <v>EGC6E2015</v>
      </c>
      <c r="H146" s="50" t="s">
        <v>231</v>
      </c>
      <c r="I146" s="50">
        <v>2015</v>
      </c>
      <c r="J146" s="49" t="s">
        <v>190</v>
      </c>
      <c r="K146" s="50" t="s">
        <v>112</v>
      </c>
      <c r="L146" s="50">
        <v>6</v>
      </c>
      <c r="M146" s="50">
        <v>80</v>
      </c>
      <c r="N146" s="50"/>
      <c r="O146" s="5"/>
      <c r="P146" s="5"/>
      <c r="V146" s="5" t="str">
        <f>IF($S$3=Tabela1367[[#This Row],[Grade]],IF($R$3=Tabela1367[[#This Row],[Período]],Tabela1367[[#This Row],[Disciplina]],""),"")</f>
        <v/>
      </c>
    </row>
    <row r="147" spans="7:22" ht="30" customHeight="1" x14ac:dyDescent="0.25">
      <c r="G147" s="50" t="str">
        <f>CONCATENATE("EGC",Tabela1367[[#This Row],[Período]],Tabela1367[[#This Row],[Dif.]],Tabela1367[[#This Row],[Grade]])</f>
        <v>EGC7A2015</v>
      </c>
      <c r="H147" s="50" t="s">
        <v>229</v>
      </c>
      <c r="I147" s="50">
        <v>2015</v>
      </c>
      <c r="J147" s="49" t="s">
        <v>268</v>
      </c>
      <c r="K147" s="50" t="s">
        <v>112</v>
      </c>
      <c r="L147" s="50">
        <v>7</v>
      </c>
      <c r="M147" s="50">
        <v>80</v>
      </c>
      <c r="N147" s="50"/>
      <c r="O147" s="5"/>
      <c r="P147" s="5"/>
      <c r="V147" s="5" t="str">
        <f>IF($S$3=Tabela1367[[#This Row],[Grade]],IF($R$3=Tabela1367[[#This Row],[Período]],Tabela1367[[#This Row],[Disciplina]],""),"")</f>
        <v/>
      </c>
    </row>
    <row r="148" spans="7:22" ht="30" customHeight="1" x14ac:dyDescent="0.25">
      <c r="G148" s="50" t="str">
        <f>CONCATENATE("EGC",Tabela1367[[#This Row],[Período]],Tabela1367[[#This Row],[Dif.]],Tabela1367[[#This Row],[Grade]])</f>
        <v>EGC7B2015</v>
      </c>
      <c r="H148" s="50" t="s">
        <v>232</v>
      </c>
      <c r="I148" s="50">
        <v>2015</v>
      </c>
      <c r="J148" s="49" t="s">
        <v>296</v>
      </c>
      <c r="K148" s="50" t="s">
        <v>112</v>
      </c>
      <c r="L148" s="50">
        <v>7</v>
      </c>
      <c r="M148" s="50">
        <v>80</v>
      </c>
      <c r="N148" s="50"/>
      <c r="O148" s="5"/>
      <c r="P148" s="5"/>
      <c r="V148" s="5" t="str">
        <f>IF($S$3=Tabela1367[[#This Row],[Grade]],IF($R$3=Tabela1367[[#This Row],[Período]],Tabela1367[[#This Row],[Disciplina]],""),"")</f>
        <v/>
      </c>
    </row>
    <row r="149" spans="7:22" ht="30" customHeight="1" x14ac:dyDescent="0.25">
      <c r="G149" s="50" t="str">
        <f>CONCATENATE("EGC",Tabela1367[[#This Row],[Período]],Tabela1367[[#This Row],[Dif.]],Tabela1367[[#This Row],[Grade]])</f>
        <v>EGC7C2015</v>
      </c>
      <c r="H149" s="50" t="s">
        <v>230</v>
      </c>
      <c r="I149" s="50">
        <v>2015</v>
      </c>
      <c r="J149" s="49" t="s">
        <v>266</v>
      </c>
      <c r="K149" s="50" t="s">
        <v>112</v>
      </c>
      <c r="L149" s="50">
        <v>7</v>
      </c>
      <c r="M149" s="50">
        <v>80</v>
      </c>
      <c r="N149" s="50"/>
      <c r="O149" s="5"/>
      <c r="P149" s="5"/>
      <c r="V149" s="5" t="str">
        <f>IF($S$3=Tabela1367[[#This Row],[Grade]],IF($R$3=Tabela1367[[#This Row],[Período]],Tabela1367[[#This Row],[Disciplina]],""),"")</f>
        <v/>
      </c>
    </row>
    <row r="150" spans="7:22" ht="30" customHeight="1" x14ac:dyDescent="0.25">
      <c r="G150" s="50" t="str">
        <f>CONCATENATE("EGC",Tabela1367[[#This Row],[Período]],Tabela1367[[#This Row],[Dif.]],Tabela1367[[#This Row],[Grade]])</f>
        <v>EGC7D2015</v>
      </c>
      <c r="H150" s="50" t="s">
        <v>233</v>
      </c>
      <c r="I150" s="50">
        <v>2015</v>
      </c>
      <c r="J150" s="49" t="s">
        <v>259</v>
      </c>
      <c r="K150" s="50" t="s">
        <v>112</v>
      </c>
      <c r="L150" s="50">
        <v>7</v>
      </c>
      <c r="M150" s="50">
        <v>80</v>
      </c>
      <c r="N150" s="50"/>
      <c r="O150" s="5"/>
      <c r="P150" s="5"/>
      <c r="V150" s="5" t="str">
        <f>IF($S$3=Tabela1367[[#This Row],[Grade]],IF($R$3=Tabela1367[[#This Row],[Período]],Tabela1367[[#This Row],[Disciplina]],""),"")</f>
        <v/>
      </c>
    </row>
    <row r="151" spans="7:22" ht="30" customHeight="1" x14ac:dyDescent="0.25">
      <c r="G151" s="50" t="str">
        <f>CONCATENATE("EGC",Tabela1367[[#This Row],[Período]],Tabela1367[[#This Row],[Dif.]],Tabela1367[[#This Row],[Grade]])</f>
        <v>EGC7E2015</v>
      </c>
      <c r="H151" s="50" t="s">
        <v>231</v>
      </c>
      <c r="I151" s="50">
        <v>2015</v>
      </c>
      <c r="J151" s="49" t="s">
        <v>275</v>
      </c>
      <c r="K151" s="50" t="s">
        <v>112</v>
      </c>
      <c r="L151" s="50">
        <v>7</v>
      </c>
      <c r="M151" s="50">
        <v>80</v>
      </c>
      <c r="N151" s="50"/>
      <c r="O151" s="5"/>
      <c r="P151" s="5"/>
      <c r="V151" s="5" t="str">
        <f>IF($S$3=Tabela1367[[#This Row],[Grade]],IF($R$3=Tabela1367[[#This Row],[Período]],Tabela1367[[#This Row],[Disciplina]],""),"")</f>
        <v/>
      </c>
    </row>
    <row r="152" spans="7:22" ht="30" customHeight="1" x14ac:dyDescent="0.25">
      <c r="G152" s="50" t="str">
        <f>CONCATENATE("EGC",Tabela1367[[#This Row],[Período]],Tabela1367[[#This Row],[Dif.]],Tabela1367[[#This Row],[Grade]])</f>
        <v>EGC8A2015</v>
      </c>
      <c r="H152" s="50" t="s">
        <v>229</v>
      </c>
      <c r="I152" s="50">
        <v>2015</v>
      </c>
      <c r="J152" s="49" t="s">
        <v>281</v>
      </c>
      <c r="K152" s="50" t="s">
        <v>112</v>
      </c>
      <c r="L152" s="50">
        <v>8</v>
      </c>
      <c r="M152" s="50">
        <v>80</v>
      </c>
      <c r="N152" s="50"/>
      <c r="O152" s="5"/>
      <c r="P152" s="5"/>
      <c r="V152" s="5" t="str">
        <f>IF($S$3=Tabela1367[[#This Row],[Grade]],IF($R$3=Tabela1367[[#This Row],[Período]],Tabela1367[[#This Row],[Disciplina]],""),"")</f>
        <v/>
      </c>
    </row>
    <row r="153" spans="7:22" ht="30" customHeight="1" x14ac:dyDescent="0.25">
      <c r="G153" s="50" t="str">
        <f>CONCATENATE("EGC",Tabela1367[[#This Row],[Período]],Tabela1367[[#This Row],[Dif.]],Tabela1367[[#This Row],[Grade]])</f>
        <v>EGC8B2015</v>
      </c>
      <c r="H153" s="50" t="s">
        <v>232</v>
      </c>
      <c r="I153" s="50">
        <v>2015</v>
      </c>
      <c r="J153" s="49" t="s">
        <v>274</v>
      </c>
      <c r="K153" s="50" t="s">
        <v>112</v>
      </c>
      <c r="L153" s="50">
        <v>8</v>
      </c>
      <c r="M153" s="50">
        <v>80</v>
      </c>
      <c r="N153" s="50"/>
      <c r="O153" s="5"/>
      <c r="P153" s="5"/>
      <c r="V153" s="5" t="str">
        <f>IF($S$3=Tabela1367[[#This Row],[Grade]],IF($R$3=Tabela1367[[#This Row],[Período]],Tabela1367[[#This Row],[Disciplina]],""),"")</f>
        <v/>
      </c>
    </row>
    <row r="154" spans="7:22" ht="30" customHeight="1" x14ac:dyDescent="0.25">
      <c r="G154" s="50" t="str">
        <f>CONCATENATE("EGC",Tabela1367[[#This Row],[Período]],Tabela1367[[#This Row],[Dif.]],Tabela1367[[#This Row],[Grade]])</f>
        <v>EGC8C2015</v>
      </c>
      <c r="H154" s="50" t="s">
        <v>230</v>
      </c>
      <c r="I154" s="50">
        <v>2015</v>
      </c>
      <c r="J154" s="49" t="s">
        <v>279</v>
      </c>
      <c r="K154" s="50" t="s">
        <v>112</v>
      </c>
      <c r="L154" s="50">
        <v>8</v>
      </c>
      <c r="M154" s="50">
        <v>80</v>
      </c>
      <c r="N154" s="50"/>
      <c r="O154" s="5"/>
      <c r="P154" s="5"/>
      <c r="V154" s="5" t="str">
        <f>IF($S$3=Tabela1367[[#This Row],[Grade]],IF($R$3=Tabela1367[[#This Row],[Período]],Tabela1367[[#This Row],[Disciplina]],""),"")</f>
        <v/>
      </c>
    </row>
    <row r="155" spans="7:22" ht="30" customHeight="1" x14ac:dyDescent="0.25">
      <c r="G155" s="50" t="str">
        <f>CONCATENATE("EGC",Tabela1367[[#This Row],[Período]],Tabela1367[[#This Row],[Dif.]],Tabela1367[[#This Row],[Grade]])</f>
        <v>EGC8D2015</v>
      </c>
      <c r="H155" s="50" t="s">
        <v>233</v>
      </c>
      <c r="I155" s="50">
        <v>2015</v>
      </c>
      <c r="J155" s="49" t="s">
        <v>280</v>
      </c>
      <c r="K155" s="50" t="s">
        <v>112</v>
      </c>
      <c r="L155" s="50">
        <v>8</v>
      </c>
      <c r="M155" s="50">
        <v>80</v>
      </c>
      <c r="N155" s="50"/>
      <c r="O155" s="5"/>
      <c r="P155" s="5"/>
      <c r="V155" s="5" t="str">
        <f>IF($S$3=Tabela1367[[#This Row],[Grade]],IF($R$3=Tabela1367[[#This Row],[Período]],Tabela1367[[#This Row],[Disciplina]],""),"")</f>
        <v/>
      </c>
    </row>
    <row r="156" spans="7:22" ht="30" customHeight="1" x14ac:dyDescent="0.25">
      <c r="G156" s="50" t="str">
        <f>CONCATENATE("EGC",Tabela1367[[#This Row],[Período]],Tabela1367[[#This Row],[Dif.]],Tabela1367[[#This Row],[Grade]])</f>
        <v>EGC8E2015</v>
      </c>
      <c r="H156" s="50" t="s">
        <v>231</v>
      </c>
      <c r="I156" s="50">
        <v>2015</v>
      </c>
      <c r="J156" s="49" t="s">
        <v>298</v>
      </c>
      <c r="K156" s="50" t="s">
        <v>112</v>
      </c>
      <c r="L156" s="50">
        <v>8</v>
      </c>
      <c r="M156" s="50">
        <v>80</v>
      </c>
      <c r="N156" s="50"/>
      <c r="O156" s="5"/>
      <c r="P156" s="5"/>
      <c r="V156" s="5" t="str">
        <f>IF($S$3=Tabela1367[[#This Row],[Grade]],IF($R$3=Tabela1367[[#This Row],[Período]],Tabela1367[[#This Row],[Disciplina]],""),"")</f>
        <v/>
      </c>
    </row>
    <row r="157" spans="7:22" ht="30" customHeight="1" x14ac:dyDescent="0.25">
      <c r="G157" s="50" t="str">
        <f>CONCATENATE("EGC",Tabela1367[[#This Row],[Período]],Tabela1367[[#This Row],[Dif.]],Tabela1367[[#This Row],[Grade]])</f>
        <v>EGC9A2015</v>
      </c>
      <c r="H157" s="50" t="s">
        <v>229</v>
      </c>
      <c r="I157" s="50">
        <v>2015</v>
      </c>
      <c r="J157" s="49" t="s">
        <v>289</v>
      </c>
      <c r="K157" s="50" t="s">
        <v>112</v>
      </c>
      <c r="L157" s="50">
        <v>9</v>
      </c>
      <c r="M157" s="50">
        <v>80</v>
      </c>
      <c r="N157" s="50"/>
      <c r="O157" s="5"/>
      <c r="P157" s="5"/>
      <c r="V157" s="5" t="str">
        <f>IF($S$3=Tabela1367[[#This Row],[Grade]],IF($R$3=Tabela1367[[#This Row],[Período]],Tabela1367[[#This Row],[Disciplina]],""),"")</f>
        <v/>
      </c>
    </row>
    <row r="158" spans="7:22" ht="30" customHeight="1" x14ac:dyDescent="0.25">
      <c r="G158" s="50" t="str">
        <f>CONCATENATE("EGC",Tabela1367[[#This Row],[Período]],Tabela1367[[#This Row],[Dif.]],Tabela1367[[#This Row],[Grade]])</f>
        <v>EGC9B2015</v>
      </c>
      <c r="H158" s="50" t="s">
        <v>232</v>
      </c>
      <c r="I158" s="50">
        <v>2015</v>
      </c>
      <c r="J158" s="49" t="s">
        <v>301</v>
      </c>
      <c r="K158" s="50" t="s">
        <v>112</v>
      </c>
      <c r="L158" s="50">
        <v>9</v>
      </c>
      <c r="M158" s="50">
        <v>80</v>
      </c>
      <c r="N158" s="50"/>
      <c r="O158" s="5"/>
      <c r="P158" s="5"/>
      <c r="V158" s="5" t="str">
        <f>IF($S$3=Tabela1367[[#This Row],[Grade]],IF($R$3=Tabela1367[[#This Row],[Período]],Tabela1367[[#This Row],[Disciplina]],""),"")</f>
        <v/>
      </c>
    </row>
    <row r="159" spans="7:22" ht="30" customHeight="1" x14ac:dyDescent="0.25">
      <c r="G159" s="50" t="str">
        <f>CONCATENATE("EGC",Tabela1367[[#This Row],[Período]],Tabela1367[[#This Row],[Dif.]],Tabela1367[[#This Row],[Grade]])</f>
        <v>EGC9C2015</v>
      </c>
      <c r="H159" s="50" t="s">
        <v>230</v>
      </c>
      <c r="I159" s="50">
        <v>2015</v>
      </c>
      <c r="J159" s="49" t="s">
        <v>297</v>
      </c>
      <c r="K159" s="50" t="s">
        <v>112</v>
      </c>
      <c r="L159" s="50">
        <v>9</v>
      </c>
      <c r="M159" s="50">
        <v>80</v>
      </c>
      <c r="N159" s="50"/>
      <c r="O159" s="5"/>
      <c r="P159" s="5"/>
      <c r="V159" s="5" t="str">
        <f>IF($S$3=Tabela1367[[#This Row],[Grade]],IF($R$3=Tabela1367[[#This Row],[Período]],Tabela1367[[#This Row],[Disciplina]],""),"")</f>
        <v/>
      </c>
    </row>
    <row r="160" spans="7:22" ht="30" customHeight="1" x14ac:dyDescent="0.25">
      <c r="G160" s="50" t="str">
        <f>CONCATENATE("EGC",Tabela1367[[#This Row],[Período]],Tabela1367[[#This Row],[Dif.]],Tabela1367[[#This Row],[Grade]])</f>
        <v>EGC9D2015</v>
      </c>
      <c r="H160" s="50" t="s">
        <v>233</v>
      </c>
      <c r="I160" s="50">
        <v>2015</v>
      </c>
      <c r="J160" s="49" t="s">
        <v>299</v>
      </c>
      <c r="K160" s="50" t="s">
        <v>112</v>
      </c>
      <c r="L160" s="50">
        <v>9</v>
      </c>
      <c r="M160" s="50">
        <v>80</v>
      </c>
      <c r="N160" s="50"/>
      <c r="O160" s="5"/>
      <c r="P160" s="5"/>
      <c r="V160" s="5" t="str">
        <f>IF($S$3=Tabela1367[[#This Row],[Grade]],IF($R$3=Tabela1367[[#This Row],[Período]],Tabela1367[[#This Row],[Disciplina]],""),"")</f>
        <v/>
      </c>
    </row>
    <row r="161" spans="7:22" ht="30" customHeight="1" x14ac:dyDescent="0.25">
      <c r="G161" s="50" t="str">
        <f>CONCATENATE("EGC",Tabela1367[[#This Row],[Período]],Tabela1367[[#This Row],[Dif.]],Tabela1367[[#This Row],[Grade]])</f>
        <v>EGC9E2015</v>
      </c>
      <c r="H161" s="50" t="s">
        <v>231</v>
      </c>
      <c r="I161" s="50">
        <v>2015</v>
      </c>
      <c r="J161" s="49" t="s">
        <v>198</v>
      </c>
      <c r="K161" s="50" t="s">
        <v>112</v>
      </c>
      <c r="L161" s="50">
        <v>9</v>
      </c>
      <c r="M161" s="50">
        <v>80</v>
      </c>
      <c r="N161" s="50"/>
      <c r="O161" s="5"/>
      <c r="P161" s="5"/>
      <c r="V161" s="5" t="str">
        <f>IF($S$3=Tabela1367[[#This Row],[Grade]],IF($R$3=Tabela1367[[#This Row],[Período]],Tabela1367[[#This Row],[Disciplina]],""),"")</f>
        <v/>
      </c>
    </row>
    <row r="162" spans="7:22" ht="30" customHeight="1" x14ac:dyDescent="0.25">
      <c r="G162" s="50" t="str">
        <f>CONCATENATE("EGC",Tabela1367[[#This Row],[Período]],Tabela1367[[#This Row],[Dif.]],Tabela1367[[#This Row],[Grade]])</f>
        <v>EGC10A2015</v>
      </c>
      <c r="H162" s="50" t="s">
        <v>229</v>
      </c>
      <c r="I162" s="50">
        <v>2015</v>
      </c>
      <c r="J162" s="49" t="s">
        <v>292</v>
      </c>
      <c r="K162" s="50" t="s">
        <v>112</v>
      </c>
      <c r="L162" s="50">
        <v>10</v>
      </c>
      <c r="M162" s="50">
        <v>80</v>
      </c>
      <c r="N162" s="50"/>
      <c r="O162" s="5"/>
      <c r="P162" s="5"/>
      <c r="V162" s="5" t="str">
        <f>IF($S$3=Tabela1367[[#This Row],[Grade]],IF($R$3=Tabela1367[[#This Row],[Período]],Tabela1367[[#This Row],[Disciplina]],""),"")</f>
        <v/>
      </c>
    </row>
    <row r="163" spans="7:22" ht="30" customHeight="1" x14ac:dyDescent="0.25">
      <c r="G163" s="50" t="str">
        <f>CONCATENATE("EGC",Tabela1367[[#This Row],[Período]],Tabela1367[[#This Row],[Dif.]],Tabela1367[[#This Row],[Grade]])</f>
        <v>EGC10B2015</v>
      </c>
      <c r="H163" s="50" t="s">
        <v>232</v>
      </c>
      <c r="I163" s="50">
        <v>2015</v>
      </c>
      <c r="J163" s="49" t="s">
        <v>300</v>
      </c>
      <c r="K163" s="50" t="s">
        <v>112</v>
      </c>
      <c r="L163" s="50">
        <v>10</v>
      </c>
      <c r="M163" s="50">
        <v>80</v>
      </c>
      <c r="N163" s="50"/>
      <c r="O163" s="5"/>
      <c r="P163" s="5"/>
      <c r="V163" s="5" t="str">
        <f>IF($S$3=Tabela1367[[#This Row],[Grade]],IF($R$3=Tabela1367[[#This Row],[Período]],Tabela1367[[#This Row],[Disciplina]],""),"")</f>
        <v/>
      </c>
    </row>
    <row r="164" spans="7:22" ht="30" customHeight="1" x14ac:dyDescent="0.25">
      <c r="G164" s="50" t="str">
        <f>CONCATENATE("EGC",Tabela1367[[#This Row],[Período]],Tabela1367[[#This Row],[Dif.]],Tabela1367[[#This Row],[Grade]])</f>
        <v>EGC10C2015</v>
      </c>
      <c r="H164" s="50" t="s">
        <v>230</v>
      </c>
      <c r="I164" s="50">
        <v>2015</v>
      </c>
      <c r="J164" s="49" t="s">
        <v>468</v>
      </c>
      <c r="K164" s="50" t="s">
        <v>112</v>
      </c>
      <c r="L164" s="50">
        <v>10</v>
      </c>
      <c r="M164" s="50">
        <v>40</v>
      </c>
      <c r="N164" s="50"/>
      <c r="O164" s="5"/>
      <c r="P164" s="5"/>
      <c r="V164" s="5" t="str">
        <f>IF($S$3=Tabela1367[[#This Row],[Grade]],IF($R$3=Tabela1367[[#This Row],[Período]],Tabela1367[[#This Row],[Disciplina]],""),"")</f>
        <v/>
      </c>
    </row>
    <row r="165" spans="7:22" ht="30" customHeight="1" x14ac:dyDescent="0.25">
      <c r="G165" s="50" t="str">
        <f>CONCATENATE("EGC",Tabela1367[[#This Row],[Período]],Tabela1367[[#This Row],[Dif.]],Tabela1367[[#This Row],[Grade]])</f>
        <v>EGC10D2015</v>
      </c>
      <c r="H165" s="50" t="s">
        <v>233</v>
      </c>
      <c r="I165" s="50">
        <v>2015</v>
      </c>
      <c r="J165" s="49" t="s">
        <v>302</v>
      </c>
      <c r="K165" s="50" t="s">
        <v>112</v>
      </c>
      <c r="L165" s="50">
        <v>10</v>
      </c>
      <c r="M165" s="50">
        <v>40</v>
      </c>
      <c r="N165" s="50"/>
      <c r="O165" s="5"/>
      <c r="P165" s="5"/>
      <c r="V165" s="5" t="str">
        <f>IF($S$3=Tabela1367[[#This Row],[Grade]],IF($R$3=Tabela1367[[#This Row],[Período]],Tabela1367[[#This Row],[Disciplina]],""),"")</f>
        <v/>
      </c>
    </row>
    <row r="166" spans="7:22" ht="30" customHeight="1" x14ac:dyDescent="0.25">
      <c r="G166" s="87" t="str">
        <f>CONCATENATE("EGC",Tabela1367[[#This Row],[Período]],Tabela1367[[#This Row],[Dif.]],Tabela1367[[#This Row],[Grade]])</f>
        <v>EGC10E2015</v>
      </c>
      <c r="H166" s="50" t="s">
        <v>231</v>
      </c>
      <c r="I166" s="50">
        <v>2015</v>
      </c>
      <c r="J166" s="49" t="s">
        <v>202</v>
      </c>
      <c r="K166" s="50" t="s">
        <v>112</v>
      </c>
      <c r="L166" s="50">
        <v>10</v>
      </c>
      <c r="M166" s="50">
        <v>80</v>
      </c>
      <c r="N166" s="50"/>
      <c r="O166" s="5"/>
      <c r="P166" s="5"/>
    </row>
    <row r="167" spans="7:22" ht="30" customHeight="1" x14ac:dyDescent="0.25">
      <c r="G167" s="50" t="str">
        <f>CONCATENATE("EGC",Tabela1367[[#This Row],[Período]],Tabela1367[[#This Row],[Dif.]],Tabela1367[[#This Row],[Grade]])</f>
        <v>EGC10F2015</v>
      </c>
      <c r="H167" s="50" t="s">
        <v>234</v>
      </c>
      <c r="I167" s="50">
        <v>2015</v>
      </c>
      <c r="J167" s="49" t="s">
        <v>203</v>
      </c>
      <c r="K167" s="50" t="s">
        <v>112</v>
      </c>
      <c r="L167" s="50">
        <v>10</v>
      </c>
      <c r="M167" s="50">
        <v>80</v>
      </c>
      <c r="N167" s="50"/>
      <c r="O167" s="5"/>
      <c r="P167" s="5"/>
      <c r="V167" s="5" t="str">
        <f>IF($S$3=Tabela1367[[#This Row],[Grade]],IF($R$3=Tabela1367[[#This Row],[Período]],Tabela1367[[#This Row],[Disciplina]],""),"")</f>
        <v/>
      </c>
    </row>
  </sheetData>
  <mergeCells count="3">
    <mergeCell ref="A1:E1"/>
    <mergeCell ref="P1:S1"/>
    <mergeCell ref="W1:AL1"/>
  </mergeCells>
  <conditionalFormatting sqref="Q168:Q1048576 N2:N167">
    <cfRule type="containsText" dxfId="35" priority="45" operator="containsText" text="Núcleo">
      <formula>NOT(ISERROR(SEARCH("Núcleo",N2)))</formula>
    </cfRule>
  </conditionalFormatting>
  <conditionalFormatting sqref="AL3:AL8 U3:U9 U30:U33">
    <cfRule type="containsText" dxfId="34" priority="44" operator="containsText" text="ERRO">
      <formula>NOT(ISERROR(SEARCH("ERRO",U3)))</formula>
    </cfRule>
  </conditionalFormatting>
  <conditionalFormatting sqref="AE3:AJ8">
    <cfRule type="cellIs" dxfId="33" priority="43" operator="notEqual">
      <formula>""</formula>
    </cfRule>
  </conditionalFormatting>
  <conditionalFormatting sqref="AL11:AL16">
    <cfRule type="containsText" dxfId="32" priority="42" operator="containsText" text="ERRO">
      <formula>NOT(ISERROR(SEARCH("ERRO",AL11)))</formula>
    </cfRule>
  </conditionalFormatting>
  <conditionalFormatting sqref="AE11:AJ16">
    <cfRule type="cellIs" dxfId="31" priority="41" operator="notEqual">
      <formula>""</formula>
    </cfRule>
  </conditionalFormatting>
  <conditionalFormatting sqref="AL19:AL24">
    <cfRule type="containsText" dxfId="30" priority="40" operator="containsText" text="ERRO">
      <formula>NOT(ISERROR(SEARCH("ERRO",AL19)))</formula>
    </cfRule>
  </conditionalFormatting>
  <conditionalFormatting sqref="AL27:AL32">
    <cfRule type="containsText" dxfId="29" priority="38" operator="containsText" text="ERRO">
      <formula>NOT(ISERROR(SEARCH("ERRO",AL27)))</formula>
    </cfRule>
  </conditionalFormatting>
  <conditionalFormatting sqref="AL35:AL40">
    <cfRule type="containsText" dxfId="28" priority="36" operator="containsText" text="ERRO">
      <formula>NOT(ISERROR(SEARCH("ERRO",AL35)))</formula>
    </cfRule>
  </conditionalFormatting>
  <conditionalFormatting sqref="AL51:AL56">
    <cfRule type="containsText" dxfId="27" priority="32" operator="containsText" text="ERRO">
      <formula>NOT(ISERROR(SEARCH("ERRO",AL51)))</formula>
    </cfRule>
  </conditionalFormatting>
  <conditionalFormatting sqref="AL59:AL64">
    <cfRule type="containsText" dxfId="26" priority="30" operator="containsText" text="ERRO">
      <formula>NOT(ISERROR(SEARCH("ERRO",AL59)))</formula>
    </cfRule>
  </conditionalFormatting>
  <conditionalFormatting sqref="AL67:AL72">
    <cfRule type="containsText" dxfId="25" priority="28" operator="containsText" text="ERRO">
      <formula>NOT(ISERROR(SEARCH("ERRO",AL67)))</formula>
    </cfRule>
  </conditionalFormatting>
  <conditionalFormatting sqref="AE67:AJ72">
    <cfRule type="cellIs" dxfId="24" priority="27" operator="notEqual">
      <formula>""</formula>
    </cfRule>
  </conditionalFormatting>
  <conditionalFormatting sqref="AL75:AL80">
    <cfRule type="containsText" dxfId="23" priority="26" operator="containsText" text="ERRO">
      <formula>NOT(ISERROR(SEARCH("ERRO",AL75)))</formula>
    </cfRule>
  </conditionalFormatting>
  <conditionalFormatting sqref="AE75:AJ80">
    <cfRule type="cellIs" dxfId="22" priority="25" operator="notEqual">
      <formula>""</formula>
    </cfRule>
  </conditionalFormatting>
  <conditionalFormatting sqref="AL83:AL88">
    <cfRule type="containsText" dxfId="21" priority="24" operator="containsText" text="ERRO">
      <formula>NOT(ISERROR(SEARCH("ERRO",AL83)))</formula>
    </cfRule>
  </conditionalFormatting>
  <conditionalFormatting sqref="AE83:AJ88">
    <cfRule type="cellIs" dxfId="20" priority="23" operator="notEqual">
      <formula>""</formula>
    </cfRule>
  </conditionalFormatting>
  <conditionalFormatting sqref="U13:U29">
    <cfRule type="containsText" dxfId="19" priority="22" operator="containsText" text="ERRO">
      <formula>NOT(ISERROR(SEARCH("ERRO",U13)))</formula>
    </cfRule>
  </conditionalFormatting>
  <conditionalFormatting sqref="U10:U12">
    <cfRule type="containsText" dxfId="18" priority="21" operator="containsText" text="ERRO">
      <formula>NOT(ISERROR(SEARCH("ERRO",U10)))</formula>
    </cfRule>
  </conditionalFormatting>
  <conditionalFormatting sqref="AL91:AL96">
    <cfRule type="containsText" dxfId="17" priority="20" operator="containsText" text="ERRO">
      <formula>NOT(ISERROR(SEARCH("ERRO",AL91)))</formula>
    </cfRule>
  </conditionalFormatting>
  <conditionalFormatting sqref="AE91:AJ96">
    <cfRule type="cellIs" dxfId="16" priority="19" operator="notEqual">
      <formula>""</formula>
    </cfRule>
  </conditionalFormatting>
  <conditionalFormatting sqref="AL99:AL104">
    <cfRule type="containsText" dxfId="15" priority="18" operator="containsText" text="ERRO">
      <formula>NOT(ISERROR(SEARCH("ERRO",AL99)))</formula>
    </cfRule>
  </conditionalFormatting>
  <conditionalFormatting sqref="AE99:AJ104">
    <cfRule type="cellIs" dxfId="14" priority="17" operator="notEqual">
      <formula>""</formula>
    </cfRule>
  </conditionalFormatting>
  <conditionalFormatting sqref="AL107:AL112">
    <cfRule type="containsText" dxfId="13" priority="16" operator="containsText" text="ERRO">
      <formula>NOT(ISERROR(SEARCH("ERRO",AL107)))</formula>
    </cfRule>
  </conditionalFormatting>
  <conditionalFormatting sqref="AE107:AJ112">
    <cfRule type="cellIs" dxfId="12" priority="15" operator="notEqual">
      <formula>""</formula>
    </cfRule>
  </conditionalFormatting>
  <conditionalFormatting sqref="AL115:AL120">
    <cfRule type="containsText" dxfId="11" priority="14" operator="containsText" text="ERRO">
      <formula>NOT(ISERROR(SEARCH("ERRO",AL115)))</formula>
    </cfRule>
  </conditionalFormatting>
  <conditionalFormatting sqref="AE115:AJ120">
    <cfRule type="cellIs" dxfId="10" priority="13" operator="notEqual">
      <formula>""</formula>
    </cfRule>
  </conditionalFormatting>
  <conditionalFormatting sqref="AL123:AL128">
    <cfRule type="containsText" dxfId="9" priority="12" operator="containsText" text="ERRO">
      <formula>NOT(ISERROR(SEARCH("ERRO",AL123)))</formula>
    </cfRule>
  </conditionalFormatting>
  <conditionalFormatting sqref="AE123:AJ128">
    <cfRule type="cellIs" dxfId="8" priority="11" operator="notEqual">
      <formula>""</formula>
    </cfRule>
  </conditionalFormatting>
  <conditionalFormatting sqref="AE35:AJ40">
    <cfRule type="cellIs" dxfId="7" priority="6" operator="notEqual">
      <formula>""</formula>
    </cfRule>
  </conditionalFormatting>
  <conditionalFormatting sqref="AE19:AJ24">
    <cfRule type="cellIs" dxfId="6" priority="8" operator="notEqual">
      <formula>""</formula>
    </cfRule>
  </conditionalFormatting>
  <conditionalFormatting sqref="AE27:AJ32">
    <cfRule type="cellIs" dxfId="5" priority="7" operator="notEqual">
      <formula>""</formula>
    </cfRule>
  </conditionalFormatting>
  <conditionalFormatting sqref="AE59:AJ64">
    <cfRule type="cellIs" dxfId="4" priority="3" operator="notEqual">
      <formula>""</formula>
    </cfRule>
  </conditionalFormatting>
  <conditionalFormatting sqref="AE51:AJ56">
    <cfRule type="cellIs" dxfId="3" priority="4" operator="notEqual">
      <formula>""</formula>
    </cfRule>
  </conditionalFormatting>
  <conditionalFormatting sqref="AL43:AL48">
    <cfRule type="containsText" dxfId="2" priority="2" operator="containsText" text="ERRO">
      <formula>NOT(ISERROR(SEARCH("ERRO",AL43)))</formula>
    </cfRule>
  </conditionalFormatting>
  <conditionalFormatting sqref="AE43:AJ48">
    <cfRule type="cellIs" dxfId="1" priority="1" operator="notEqual">
      <formula>""</formula>
    </cfRule>
  </conditionalFormatting>
  <dataValidations count="6">
    <dataValidation type="list" allowBlank="1" showInputMessage="1" showErrorMessage="1" sqref="S30:S33 S3:S13 I3:I167" xr:uid="{00000000-0002-0000-0300-000000000000}">
      <formula1>$A$3:$A$5</formula1>
    </dataValidation>
    <dataValidation type="list" allowBlank="1" showInputMessage="1" showErrorMessage="1" sqref="Q30:Q33 Q3:Q13" xr:uid="{00000000-0002-0000-0300-000001000000}">
      <formula1>$A$8:$A$9</formula1>
    </dataValidation>
    <dataValidation type="list" allowBlank="1" showInputMessage="1" showErrorMessage="1" promptTitle="Turma" prompt="Entre com a turma a ser cadastrada" sqref="W74 W82 W66 W58 W50 W42 W34 W26 W18 W10 W90 W98 W106 W114 W122" xr:uid="{00000000-0002-0000-0300-000002000000}">
      <formula1>$P$3:$P$33</formula1>
    </dataValidation>
    <dataValidation type="list" showInputMessage="1" showErrorMessage="1" promptTitle="Turma" prompt="Entre com a turma a ser cadastrada" sqref="W2" xr:uid="{00000000-0002-0000-0300-000003000000}">
      <formula1>$P$3:$P$33</formula1>
    </dataValidation>
    <dataValidation type="list" allowBlank="1" showInputMessage="1" showErrorMessage="1" sqref="N3:N167" xr:uid="{00000000-0002-0000-0300-000004000000}">
      <formula1>$E$3:$E$4</formula1>
    </dataValidation>
    <dataValidation type="list" allowBlank="1" showInputMessage="1" showErrorMessage="1" sqref="K3:K167" xr:uid="{00000000-0002-0000-0300-000005000000}">
      <formula1>$C$3:$C$4</formula1>
    </dataValidation>
  </dataValidations>
  <pageMargins left="0.25" right="0.25" top="0.75" bottom="0.75" header="0.3" footer="0.3"/>
  <pageSetup paperSize="9" scale="68" fitToHeight="0" orientation="landscape" horizontalDpi="4294967293" verticalDpi="0" r:id="rId1"/>
  <rowBreaks count="4" manualBreakCount="4">
    <brk id="24" min="22" max="37" man="1"/>
    <brk id="48" min="22" max="37" man="1"/>
    <brk id="72" min="22" max="37" man="1"/>
    <brk id="96" min="22" max="37" man="1"/>
  </row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'Quadro Docente'!$A$2:$A$45</xm:f>
          </x14:formula1>
          <xm:sqref>AB123:AB128 AB115:AB120 AB107:AB112 AB99:AB104 AB91:AB96 AB83:AB88 AB67:AB72 AB51:AB56 AB43:AB48 AB19:AB24 AB59:AB64 AB27:AB32 AB75:AB80 AB35:AB40 AB11:AB16 AB3:AB8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32"/>
  <sheetViews>
    <sheetView zoomScale="115" zoomScaleNormal="115" workbookViewId="0">
      <selection activeCell="H98" sqref="H98:I98"/>
    </sheetView>
  </sheetViews>
  <sheetFormatPr defaultRowHeight="30" customHeight="1" x14ac:dyDescent="0.25"/>
  <cols>
    <col min="1" max="1" width="30.7109375" style="49" customWidth="1"/>
    <col min="2" max="2" width="40.7109375" style="49" customWidth="1"/>
    <col min="3" max="3" width="9.140625" style="89"/>
    <col min="4" max="4" width="0" style="89" hidden="1" customWidth="1"/>
    <col min="5" max="5" width="12.5703125" style="89" hidden="1" customWidth="1"/>
    <col min="6" max="11" width="5.7109375" style="50" customWidth="1"/>
    <col min="12" max="16384" width="9.140625" style="5"/>
  </cols>
  <sheetData>
    <row r="1" spans="1:11" ht="30" customHeight="1" x14ac:dyDescent="0.25">
      <c r="A1" s="49" t="s">
        <v>0</v>
      </c>
      <c r="B1" s="49" t="s">
        <v>110</v>
      </c>
      <c r="C1" s="89" t="s">
        <v>211</v>
      </c>
      <c r="D1" s="89" t="s">
        <v>214</v>
      </c>
      <c r="E1" s="89" t="s">
        <v>2</v>
      </c>
      <c r="F1" s="50" t="s">
        <v>224</v>
      </c>
      <c r="G1" s="50" t="s">
        <v>225</v>
      </c>
      <c r="H1" s="50" t="s">
        <v>226</v>
      </c>
      <c r="I1" s="50" t="s">
        <v>227</v>
      </c>
      <c r="J1" s="50" t="s">
        <v>228</v>
      </c>
      <c r="K1" s="50" t="s">
        <v>242</v>
      </c>
    </row>
    <row r="2" spans="1:11" ht="30" customHeight="1" x14ac:dyDescent="0.25">
      <c r="A2" s="90" t="str">
        <f>EGM!AB36</f>
        <v>Abel José Vilseke</v>
      </c>
      <c r="B2" s="90" t="str">
        <f>EGM!Z36</f>
        <v>Sistemas Pneumáticos</v>
      </c>
      <c r="C2" s="91" t="str">
        <f>EGM!W34</f>
        <v>EGM6N</v>
      </c>
      <c r="D2" s="91" t="str">
        <f>EGM!Y34</f>
        <v>Noite</v>
      </c>
      <c r="E2" s="91" t="str">
        <f>EGM!AA36</f>
        <v>Presencial</v>
      </c>
      <c r="F2" s="92">
        <f>IF(EGM!AE36&lt;&gt;0,EGM!AE36,"")</f>
        <v>2</v>
      </c>
      <c r="G2" s="92" t="str">
        <f>IF(EGM!AF36&lt;&gt;0,EGM!AF36,"")</f>
        <v/>
      </c>
      <c r="H2" s="92" t="str">
        <f>IF(EGM!AG36&lt;&gt;0,EGM!AG36,"")</f>
        <v/>
      </c>
      <c r="I2" s="92" t="str">
        <f>IF(EGM!AH36&lt;&gt;0,EGM!AH36,"")</f>
        <v/>
      </c>
      <c r="J2" s="92" t="str">
        <f>IF(EGM!AI36&lt;&gt;0,EGM!AI36,"")</f>
        <v/>
      </c>
      <c r="K2" s="92" t="str">
        <f>IF(EGM!AJ36&lt;&gt;0,EGM!AJ36,"")</f>
        <v/>
      </c>
    </row>
    <row r="3" spans="1:11" ht="30" customHeight="1" x14ac:dyDescent="0.25">
      <c r="A3" s="90" t="str">
        <f>EGM!AB54</f>
        <v>Abel José Vilseke</v>
      </c>
      <c r="B3" s="90" t="str">
        <f>EGM!Z54</f>
        <v>Sistemas Pneumáticos</v>
      </c>
      <c r="C3" s="91" t="str">
        <f>EGM!W50</f>
        <v>EGM8N</v>
      </c>
      <c r="D3" s="91" t="str">
        <f>EGM!Y50</f>
        <v>Noite</v>
      </c>
      <c r="E3" s="91" t="str">
        <f>EGM!AA54</f>
        <v>Presencial</v>
      </c>
      <c r="F3" s="92">
        <f>IF(EGM!AE54&lt;&gt;0,EGM!AE54,"")</f>
        <v>2</v>
      </c>
      <c r="G3" s="92" t="str">
        <f>IF(EGM!AF54&lt;&gt;0,EGM!AF54,"")</f>
        <v/>
      </c>
      <c r="H3" s="92" t="str">
        <f>IF(EGM!AG54&lt;&gt;0,EGM!AG54,"")</f>
        <v/>
      </c>
      <c r="I3" s="92" t="str">
        <f>IF(EGM!AH54&lt;&gt;0,EGM!AH54,"")</f>
        <v/>
      </c>
      <c r="J3" s="92" t="str">
        <f>IF(EGM!AI54&lt;&gt;0,EGM!AI54,"")</f>
        <v/>
      </c>
      <c r="K3" s="92" t="str">
        <f>IF(EGM!AJ54&lt;&gt;0,EGM!AJ54,"")</f>
        <v/>
      </c>
    </row>
    <row r="4" spans="1:11" ht="30" customHeight="1" x14ac:dyDescent="0.25">
      <c r="A4" s="90" t="str">
        <f>EGM!AB60</f>
        <v>Abel José Vilseke</v>
      </c>
      <c r="B4" s="90" t="str">
        <f>EGM!Z60</f>
        <v>Manufatura Integrada por computador – CIM</v>
      </c>
      <c r="C4" s="91" t="str">
        <f>EGM!W58</f>
        <v>EGM10N</v>
      </c>
      <c r="D4" s="91" t="str">
        <f>EGM!Y58</f>
        <v>Noite</v>
      </c>
      <c r="E4" s="91" t="str">
        <f>EGM!AA60</f>
        <v>Presencial</v>
      </c>
      <c r="F4" s="92" t="str">
        <f>IF(EGM!AE60&lt;&gt;0,EGM!AE60,"")</f>
        <v/>
      </c>
      <c r="G4" s="92">
        <f>IF(EGM!AF60&lt;&gt;0,EGM!AF60,"")</f>
        <v>4</v>
      </c>
      <c r="H4" s="92" t="str">
        <f>IF(EGM!AG60&lt;&gt;0,EGM!AG60,"")</f>
        <v/>
      </c>
      <c r="I4" s="92" t="str">
        <f>IF(EGM!AH60&lt;&gt;0,EGM!AH60,"")</f>
        <v/>
      </c>
      <c r="J4" s="92" t="str">
        <f>IF(EGM!AI60&lt;&gt;0,EGM!AI60,"")</f>
        <v/>
      </c>
      <c r="K4" s="92" t="str">
        <f>IF(EGM!AJ60&lt;&gt;0,EGM!AJ60,"")</f>
        <v/>
      </c>
    </row>
    <row r="5" spans="1:11" ht="30" customHeight="1" x14ac:dyDescent="0.25">
      <c r="A5" s="90" t="str">
        <f>EGM!AB43</f>
        <v>Abel José Vilseke</v>
      </c>
      <c r="B5" s="90" t="str">
        <f>EGM!Z43</f>
        <v>Processos Industriais I - Usinagem</v>
      </c>
      <c r="C5" s="91" t="str">
        <f>EGM!W42</f>
        <v>EGM7N</v>
      </c>
      <c r="D5" s="91" t="str">
        <f>EGM!Y42</f>
        <v>Noite</v>
      </c>
      <c r="E5" s="91" t="str">
        <f>EGM!AA43</f>
        <v>Presencial</v>
      </c>
      <c r="F5" s="92" t="str">
        <f>IF(EGM!AE43&lt;&gt;0,EGM!AE43,"")</f>
        <v/>
      </c>
      <c r="G5" s="92" t="str">
        <f>IF(EGM!AF43&lt;&gt;0,EGM!AF43,"")</f>
        <v/>
      </c>
      <c r="H5" s="92">
        <f>IF(EGM!AG43&lt;&gt;0,EGM!AG43,"")</f>
        <v>2</v>
      </c>
      <c r="I5" s="92" t="str">
        <f>IF(EGM!AH43&lt;&gt;0,EGM!AH43,"")</f>
        <v/>
      </c>
      <c r="J5" s="92" t="str">
        <f>IF(EGM!AI43&lt;&gt;0,EGM!AI43,"")</f>
        <v/>
      </c>
      <c r="K5" s="92" t="str">
        <f>IF(EGM!AJ43&lt;&gt;0,EGM!AJ43,"")</f>
        <v/>
      </c>
    </row>
    <row r="6" spans="1:11" ht="30" customHeight="1" x14ac:dyDescent="0.25">
      <c r="A6" s="49" t="str">
        <f>EGP!AB43</f>
        <v>Abel José Vilseke</v>
      </c>
      <c r="B6" s="49" t="str">
        <f>EGP!Z43</f>
        <v>Processos Industriais I - Usinagem</v>
      </c>
      <c r="C6" s="89" t="str">
        <f>EGP!$W$42</f>
        <v>EGP7N</v>
      </c>
      <c r="D6" s="89" t="str">
        <f>VLOOKUP(C6,EGP!$P$3:$S$14,2,0)</f>
        <v>Noite</v>
      </c>
      <c r="E6" s="89" t="str">
        <f>EGP!AA43</f>
        <v>Presencial</v>
      </c>
      <c r="F6" s="50" t="str">
        <f>IF(EGP!AE43&lt;&gt;"",EGP!AE43,"")</f>
        <v/>
      </c>
      <c r="G6" s="50" t="str">
        <f>IF(EGP!AF43&lt;&gt;"",EGP!AF43,"")</f>
        <v/>
      </c>
      <c r="H6" s="50">
        <f>IF(EGP!AG43&lt;&gt;"",EGP!AG43,"")</f>
        <v>2</v>
      </c>
      <c r="I6" s="50" t="str">
        <f>IF(EGP!AH43&lt;&gt;"",EGP!AH43,"")</f>
        <v/>
      </c>
      <c r="J6" s="50" t="str">
        <f>IF(EGP!AI43&lt;&gt;"",EGP!AI43,"")</f>
        <v/>
      </c>
      <c r="K6" s="50" t="str">
        <f>IF(EGP!AJ43&lt;&gt;"",EGP!AJ43,"")</f>
        <v/>
      </c>
    </row>
    <row r="7" spans="1:11" ht="30" customHeight="1" x14ac:dyDescent="0.25">
      <c r="A7" s="49" t="str">
        <f>EGP!AB60</f>
        <v>Abel José Vilseke</v>
      </c>
      <c r="B7" s="49" t="str">
        <f>EGP!Z60</f>
        <v>Manufatura Integrada por computador – CIM</v>
      </c>
      <c r="C7" s="89" t="str">
        <f>EGP!$W$58</f>
        <v>EGP10N</v>
      </c>
      <c r="D7" s="89" t="str">
        <f>VLOOKUP(C7,EGP!$P$3:$S$14,2,0)</f>
        <v>Noite</v>
      </c>
      <c r="E7" s="89" t="str">
        <f>EGP!AA60</f>
        <v>Presencial</v>
      </c>
      <c r="F7" s="50" t="str">
        <f>IF(EGP!AE60&lt;&gt;"",EGP!AE60,"")</f>
        <v/>
      </c>
      <c r="G7" s="50" t="str">
        <f>IF(EGP!AF60&lt;&gt;"",EGP!AF60,"")</f>
        <v/>
      </c>
      <c r="H7" s="50" t="str">
        <f>IF(EGP!AG60&lt;&gt;"",EGP!AG60,"")</f>
        <v/>
      </c>
      <c r="I7" s="50">
        <f>IF(EGP!AH60&lt;&gt;"",EGP!AH60,"")</f>
        <v>4</v>
      </c>
      <c r="J7" s="50" t="str">
        <f>IF(EGP!AI60&lt;&gt;"",EGP!AI60,"")</f>
        <v/>
      </c>
      <c r="K7" s="50" t="str">
        <f>IF(EGP!AJ60&lt;&gt;"",EGP!AJ60,"")</f>
        <v/>
      </c>
    </row>
    <row r="8" spans="1:11" ht="30" customHeight="1" x14ac:dyDescent="0.25">
      <c r="A8" s="90" t="str">
        <f>EGM!AB51</f>
        <v>Abel José Vilseke</v>
      </c>
      <c r="B8" s="90" t="str">
        <f>EGM!Z51</f>
        <v>Processos Industriais II - Conformação Mecânica e Injeção de Termoplástico</v>
      </c>
      <c r="C8" s="91" t="str">
        <f>EGM!W50</f>
        <v>EGM8N</v>
      </c>
      <c r="D8" s="91" t="str">
        <f>EGM!Y50</f>
        <v>Noite</v>
      </c>
      <c r="E8" s="91" t="str">
        <f>EGM!AA51</f>
        <v>Presencial</v>
      </c>
      <c r="F8" s="92" t="str">
        <f>IF(EGM!AE51&lt;&gt;0,EGM!AE51,"")</f>
        <v/>
      </c>
      <c r="G8" s="92" t="str">
        <f>IF(EGM!AF51&lt;&gt;0,EGM!AF51,"")</f>
        <v/>
      </c>
      <c r="H8" s="92" t="str">
        <f>IF(EGM!AG51&lt;&gt;0,EGM!AG51,"")</f>
        <v/>
      </c>
      <c r="I8" s="92" t="str">
        <f>IF(EGM!AH51&lt;&gt;0,EGM!AH51,"")</f>
        <v/>
      </c>
      <c r="J8" s="92">
        <f>IF(EGM!AI51&lt;&gt;0,EGM!AI51,"")</f>
        <v>2</v>
      </c>
      <c r="K8" s="92" t="str">
        <f>IF(EGM!AJ51&lt;&gt;0,EGM!AJ51,"")</f>
        <v/>
      </c>
    </row>
    <row r="9" spans="1:11" ht="30" customHeight="1" x14ac:dyDescent="0.25">
      <c r="A9" s="49" t="str">
        <f>EGP!AB51</f>
        <v>Abel José Vilseke</v>
      </c>
      <c r="B9" s="49" t="str">
        <f>EGP!Z51</f>
        <v>Processos Industriais II - Conformação Mecânica e Injeção de Termoplástico</v>
      </c>
      <c r="C9" s="89" t="str">
        <f>EGP!$W$50</f>
        <v>EGP8N</v>
      </c>
      <c r="D9" s="89" t="str">
        <f>VLOOKUP(C9,EGP!$P$3:$S$14,2,0)</f>
        <v>Noite</v>
      </c>
      <c r="E9" s="89" t="str">
        <f>EGP!AA51</f>
        <v>Presencial</v>
      </c>
      <c r="F9" s="50" t="str">
        <f>IF(EGP!AE51&lt;&gt;"",EGP!AE51,"")</f>
        <v/>
      </c>
      <c r="G9" s="50" t="str">
        <f>IF(EGP!AF51&lt;&gt;"",EGP!AF51,"")</f>
        <v/>
      </c>
      <c r="H9" s="50" t="str">
        <f>IF(EGP!AG51&lt;&gt;"",EGP!AG51,"")</f>
        <v/>
      </c>
      <c r="I9" s="50" t="str">
        <f>IF(EGP!AH51&lt;&gt;"",EGP!AH51,"")</f>
        <v/>
      </c>
      <c r="J9" s="50">
        <f>IF(EGP!AI51&lt;&gt;"",EGP!AI51,"")</f>
        <v>2</v>
      </c>
      <c r="K9" s="50" t="str">
        <f>IF(EGP!AJ51&lt;&gt;"",EGP!AJ51,"")</f>
        <v/>
      </c>
    </row>
    <row r="10" spans="1:11" ht="30" customHeight="1" x14ac:dyDescent="0.25">
      <c r="A10" s="90" t="str">
        <f>EGM!AB52</f>
        <v>Adriano Gonçalves dos Passos</v>
      </c>
      <c r="B10" s="90" t="str">
        <f>EGM!Z52</f>
        <v>Elementos de Máquina II</v>
      </c>
      <c r="C10" s="91" t="str">
        <f>EGM!W50</f>
        <v>EGM8N</v>
      </c>
      <c r="D10" s="91" t="str">
        <f>EGM!Y50</f>
        <v>Noite</v>
      </c>
      <c r="E10" s="91" t="str">
        <f>EGM!AA52</f>
        <v>Presencial</v>
      </c>
      <c r="F10" s="92" t="str">
        <f>IF(EGM!AE52&lt;&gt;0,EGM!AE52,"")</f>
        <v/>
      </c>
      <c r="G10" s="92" t="str">
        <f>IF(EGM!AF52&lt;&gt;0,EGM!AF52,"")</f>
        <v/>
      </c>
      <c r="H10" s="92">
        <f>IF(EGM!AG52&lt;&gt;0,EGM!AG52,"")</f>
        <v>4</v>
      </c>
      <c r="I10" s="92" t="str">
        <f>IF(EGM!AH52&lt;&gt;0,EGM!AH52,"")</f>
        <v/>
      </c>
      <c r="J10" s="92" t="str">
        <f>IF(EGM!AI52&lt;&gt;0,EGM!AI52,"")</f>
        <v/>
      </c>
      <c r="K10" s="92" t="str">
        <f>IF(EGM!AJ52&lt;&gt;0,EGM!AJ52,"")</f>
        <v/>
      </c>
    </row>
    <row r="11" spans="1:11" ht="30" customHeight="1" x14ac:dyDescent="0.25">
      <c r="A11" s="90" t="str">
        <f>EGM!AB35</f>
        <v>Adriano Gonçalves dos Passos</v>
      </c>
      <c r="B11" s="90" t="str">
        <f>EGM!Z35</f>
        <v>Resistência dos Materiais I</v>
      </c>
      <c r="C11" s="91" t="str">
        <f>EGM!W34</f>
        <v>EGM6N</v>
      </c>
      <c r="D11" s="91" t="str">
        <f>EGM!Y34</f>
        <v>Noite</v>
      </c>
      <c r="E11" s="91" t="str">
        <f>EGM!AA35</f>
        <v>Presencial</v>
      </c>
      <c r="F11" s="92" t="str">
        <f>IF(EGM!AE35&lt;&gt;0,EGM!AE35,"")</f>
        <v/>
      </c>
      <c r="G11" s="92" t="str">
        <f>IF(EGM!AF35&lt;&gt;0,EGM!AF35,"")</f>
        <v/>
      </c>
      <c r="H11" s="92" t="str">
        <f>IF(EGM!AG35&lt;&gt;0,EGM!AG35,"")</f>
        <v/>
      </c>
      <c r="I11" s="92">
        <f>IF(EGM!AH35&lt;&gt;0,EGM!AH35,"")</f>
        <v>4</v>
      </c>
      <c r="J11" s="92" t="str">
        <f>IF(EGM!AI35&lt;&gt;0,EGM!AI35,"")</f>
        <v/>
      </c>
      <c r="K11" s="92" t="str">
        <f>IF(EGM!AJ35&lt;&gt;0,EGM!AJ35,"")</f>
        <v/>
      </c>
    </row>
    <row r="12" spans="1:11" ht="30" customHeight="1" x14ac:dyDescent="0.25">
      <c r="A12" s="90" t="str">
        <f>EGM!AB44</f>
        <v>Adriano Gonçalves dos Passos</v>
      </c>
      <c r="B12" s="90" t="str">
        <f>EGM!Z44</f>
        <v>Elementos de Máquinas</v>
      </c>
      <c r="C12" s="91" t="str">
        <f>EGM!W42</f>
        <v>EGM7N</v>
      </c>
      <c r="D12" s="91" t="str">
        <f>EGM!Y42</f>
        <v>Noite</v>
      </c>
      <c r="E12" s="91" t="str">
        <f>EGM!AA44</f>
        <v>Presencial</v>
      </c>
      <c r="F12" s="92" t="str">
        <f>IF(EGM!AE44&lt;&gt;0,EGM!AE44,"")</f>
        <v/>
      </c>
      <c r="G12" s="92" t="str">
        <f>IF(EGM!AF44&lt;&gt;0,EGM!AF44,"")</f>
        <v/>
      </c>
      <c r="H12" s="92" t="str">
        <f>IF(EGM!AG44&lt;&gt;0,EGM!AG44,"")</f>
        <v/>
      </c>
      <c r="I12" s="92" t="str">
        <f>IF(EGM!AH44&lt;&gt;0,EGM!AH44,"")</f>
        <v/>
      </c>
      <c r="J12" s="92">
        <f>IF(EGM!AI44&lt;&gt;0,EGM!AI44,"")</f>
        <v>4</v>
      </c>
      <c r="K12" s="92" t="str">
        <f>IF(EGM!AJ44&lt;&gt;0,EGM!AJ44,"")</f>
        <v/>
      </c>
    </row>
    <row r="13" spans="1:11" ht="30" customHeight="1" x14ac:dyDescent="0.25">
      <c r="A13" s="90" t="str">
        <f>EGM!AB55</f>
        <v>Anselmo Rodrigues</v>
      </c>
      <c r="B13" s="90" t="str">
        <f>EGM!Z55</f>
        <v>Optativa - Transferência de Calor</v>
      </c>
      <c r="C13" s="91" t="str">
        <f>EGM!W50</f>
        <v>EGM8N</v>
      </c>
      <c r="D13" s="91" t="str">
        <f>EGM!Y50</f>
        <v>Noite</v>
      </c>
      <c r="E13" s="91" t="str">
        <f>EGM!AA55</f>
        <v>Presencial</v>
      </c>
      <c r="F13" s="92" t="str">
        <f>IF(EGM!AE55&lt;&gt;0,EGM!AE55,"")</f>
        <v/>
      </c>
      <c r="G13" s="92" t="str">
        <f>IF(EGM!AF55&lt;&gt;0,EGM!AF55,"")</f>
        <v/>
      </c>
      <c r="H13" s="92" t="str">
        <f>IF(EGM!AG55&lt;&gt;0,EGM!AG55,"")</f>
        <v/>
      </c>
      <c r="I13" s="92">
        <f>IF(EGM!AH55&lt;&gt;0,EGM!AH55,"")</f>
        <v>2</v>
      </c>
      <c r="J13" s="92" t="str">
        <f>IF(EGM!AI55&lt;&gt;0,EGM!AI55,"")</f>
        <v/>
      </c>
      <c r="K13" s="92" t="str">
        <f>IF(EGM!AJ55&lt;&gt;0,EGM!AJ55,"")</f>
        <v/>
      </c>
    </row>
    <row r="14" spans="1:11" ht="30" customHeight="1" x14ac:dyDescent="0.25">
      <c r="A14" s="90" t="str">
        <f>EGM!AB61</f>
        <v>Anselmo Rodrigues</v>
      </c>
      <c r="B14" s="90" t="str">
        <f>EGM!Z61</f>
        <v>Máquinas de Fluxo e Transferência de Calor</v>
      </c>
      <c r="C14" s="91" t="str">
        <f>EGM!W58</f>
        <v>EGM10N</v>
      </c>
      <c r="D14" s="91" t="str">
        <f>EGM!Y58</f>
        <v>Noite</v>
      </c>
      <c r="E14" s="91" t="str">
        <f>EGM!AA61</f>
        <v>Presencial</v>
      </c>
      <c r="F14" s="92" t="str">
        <f>IF(EGM!AE61&lt;&gt;0,EGM!AE61,"")</f>
        <v/>
      </c>
      <c r="G14" s="92" t="str">
        <f>IF(EGM!AF61&lt;&gt;0,EGM!AF61,"")</f>
        <v/>
      </c>
      <c r="H14" s="92" t="str">
        <f>IF(EGM!AG61&lt;&gt;0,EGM!AG61,"")</f>
        <v/>
      </c>
      <c r="I14" s="92" t="str">
        <f>IF(EGM!AH61&lt;&gt;0,EGM!AH61,"")</f>
        <v/>
      </c>
      <c r="J14" s="92">
        <f>IF(EGM!AI61&lt;&gt;0,EGM!AI61,"")</f>
        <v>4</v>
      </c>
      <c r="K14" s="92" t="str">
        <f>IF(EGM!AJ61&lt;&gt;0,EGM!AJ61,"")</f>
        <v/>
      </c>
    </row>
    <row r="15" spans="1:11" ht="30" customHeight="1" x14ac:dyDescent="0.25">
      <c r="A15" s="90" t="str">
        <f>EGC!AB5</f>
        <v>Carlos Alberto Requião Pires</v>
      </c>
      <c r="B15" s="90" t="str">
        <f>EGC!Z5</f>
        <v>Estatística e Probabilidade</v>
      </c>
      <c r="C15" s="91" t="str">
        <f>EGC!W2</f>
        <v>EGC2M</v>
      </c>
      <c r="D15" s="91" t="str">
        <f>EGC!Y2</f>
        <v>Manhã</v>
      </c>
      <c r="E15" s="91" t="str">
        <f>EGC!AA5</f>
        <v>Presencial</v>
      </c>
      <c r="F15" s="50" t="str">
        <f>IF(EGC!AE5&lt;&gt;"",EGC!AE5,"")</f>
        <v/>
      </c>
      <c r="G15" s="50" t="str">
        <f>IF(EGC!AF5&lt;&gt;"",EGC!AF5,"")</f>
        <v/>
      </c>
      <c r="H15" s="50" t="str">
        <f>IF(EGC!AG5&lt;&gt;"",EGC!AG5,"")</f>
        <v/>
      </c>
      <c r="I15" s="50">
        <f>IF(EGC!AH5&lt;&gt;"",EGC!AH5,"")</f>
        <v>2</v>
      </c>
      <c r="J15" s="50" t="str">
        <f>IF(EGC!AI5&lt;&gt;"",EGC!AI5,"")</f>
        <v/>
      </c>
      <c r="K15" s="50" t="str">
        <f>IF(EGC!AJ5&lt;&gt;"",EGC!AJ5,"")</f>
        <v/>
      </c>
    </row>
    <row r="16" spans="1:11" ht="30" customHeight="1" x14ac:dyDescent="0.25">
      <c r="A16" s="90" t="str">
        <f>EGM!AB5</f>
        <v>Carlos Alberto Requião Pires</v>
      </c>
      <c r="B16" s="90" t="str">
        <f>EGM!Z5</f>
        <v>Estatística e Probabilidade</v>
      </c>
      <c r="C16" s="91" t="str">
        <f>EGM!W2</f>
        <v>EGM2M</v>
      </c>
      <c r="D16" s="91" t="str">
        <f>EGM!Y2</f>
        <v>Manhã</v>
      </c>
      <c r="E16" s="91" t="str">
        <f>EGM!AA5</f>
        <v>Presencial</v>
      </c>
      <c r="F16" s="92" t="str">
        <f>IF(EGM!AE5&lt;&gt;0,EGM!AE5,"")</f>
        <v/>
      </c>
      <c r="G16" s="92" t="str">
        <f>IF(EGM!AF5&lt;&gt;0,EGM!AF5,"")</f>
        <v/>
      </c>
      <c r="H16" s="92" t="str">
        <f>IF(EGM!AG5&lt;&gt;0,EGM!AG5,"")</f>
        <v/>
      </c>
      <c r="I16" s="92">
        <f>IF(EGM!AH5&lt;&gt;0,EGM!AH5,"")</f>
        <v>2</v>
      </c>
      <c r="J16" s="92" t="str">
        <f>IF(EGM!AI5&lt;&gt;0,EGM!AI5,"")</f>
        <v/>
      </c>
      <c r="K16" s="92" t="str">
        <f>IF(EGM!AJ5&lt;&gt;0,EGM!AJ5,"")</f>
        <v/>
      </c>
    </row>
    <row r="17" spans="1:11" ht="30" customHeight="1" x14ac:dyDescent="0.25">
      <c r="A17" s="49" t="str">
        <f>EGP!AB6</f>
        <v>Carlos Alberto Requião Pires</v>
      </c>
      <c r="B17" s="49" t="str">
        <f>EGP!Z6</f>
        <v>Orçamentos e Custos Empresariais</v>
      </c>
      <c r="C17" s="89" t="str">
        <f>EGP!$W$2</f>
        <v>EGP2M</v>
      </c>
      <c r="D17" s="89" t="str">
        <f>VLOOKUP(C17,EGP!$P$3:$S$14,2,0)</f>
        <v>Manhã</v>
      </c>
      <c r="E17" s="89" t="str">
        <f>EGP!AA6</f>
        <v>Presencial</v>
      </c>
      <c r="F17" s="50" t="str">
        <f>IF(EGP!AE6&lt;&gt;"",EGP!AE6,"")</f>
        <v/>
      </c>
      <c r="G17" s="50" t="str">
        <f>IF(EGP!AF6&lt;&gt;"",EGP!AF6,"")</f>
        <v/>
      </c>
      <c r="H17" s="50" t="str">
        <f>IF(EGP!AG6&lt;&gt;"",EGP!AG6,"")</f>
        <v/>
      </c>
      <c r="I17" s="50" t="str">
        <f>IF(EGP!AH6&lt;&gt;"",EGP!AH6,"")</f>
        <v/>
      </c>
      <c r="J17" s="50">
        <f>IF(EGP!AI6&lt;&gt;"",EGP!AI6,"")</f>
        <v>4</v>
      </c>
      <c r="K17" s="50" t="str">
        <f>IF(EGP!AJ6&lt;&gt;"",EGP!AJ6,"")</f>
        <v/>
      </c>
    </row>
    <row r="18" spans="1:11" ht="30" customHeight="1" x14ac:dyDescent="0.25">
      <c r="A18" s="49" t="str">
        <f>EGP!AB35</f>
        <v>Cezar Augusto Schadeck</v>
      </c>
      <c r="B18" s="49" t="str">
        <f>EGP!Z35</f>
        <v>Mecânica dos Sólidos</v>
      </c>
      <c r="C18" s="89" t="str">
        <f>EGP!$W$34</f>
        <v>EGP6N</v>
      </c>
      <c r="D18" s="89" t="str">
        <f>VLOOKUP(C18,EGP!$P$3:$S$14,2,0)</f>
        <v>Noite</v>
      </c>
      <c r="E18" s="89" t="str">
        <f>EGP!AA35</f>
        <v>Presencial</v>
      </c>
      <c r="F18" s="50">
        <f>IF(EGP!AE35&lt;&gt;"",EGP!AE35,"")</f>
        <v>4</v>
      </c>
      <c r="G18" s="50" t="str">
        <f>IF(EGP!AF35&lt;&gt;"",EGP!AF35,"")</f>
        <v/>
      </c>
      <c r="H18" s="50" t="str">
        <f>IF(EGP!AG35&lt;&gt;"",EGP!AG35,"")</f>
        <v/>
      </c>
      <c r="I18" s="50" t="str">
        <f>IF(EGP!AH35&lt;&gt;"",EGP!AH35,"")</f>
        <v/>
      </c>
      <c r="J18" s="50" t="str">
        <f>IF(EGP!AI35&lt;&gt;"",EGP!AI35,"")</f>
        <v/>
      </c>
      <c r="K18" s="50" t="str">
        <f>IF(EGP!AJ35&lt;&gt;"",EGP!AJ35,"")</f>
        <v/>
      </c>
    </row>
    <row r="19" spans="1:11" ht="30" customHeight="1" x14ac:dyDescent="0.25">
      <c r="A19" s="90" t="str">
        <f>EGM!AB53</f>
        <v>Cezar Augusto Schadeck</v>
      </c>
      <c r="B19" s="90" t="str">
        <f>EGM!Z53</f>
        <v>Projetos Mecânicos</v>
      </c>
      <c r="C19" s="91" t="str">
        <f>EGM!W50</f>
        <v>EGM8N</v>
      </c>
      <c r="D19" s="91" t="str">
        <f>EGM!Y50</f>
        <v>Noite</v>
      </c>
      <c r="E19" s="91" t="str">
        <f>EGM!AA53</f>
        <v>Presencial</v>
      </c>
      <c r="F19" s="92" t="str">
        <f>IF(EGM!AE53&lt;&gt;0,EGM!AE53,"")</f>
        <v/>
      </c>
      <c r="G19" s="92">
        <f>IF(EGM!AF53&lt;&gt;0,EGM!AF53,"")</f>
        <v>4</v>
      </c>
      <c r="H19" s="92" t="str">
        <f>IF(EGM!AG53&lt;&gt;0,EGM!AG53,"")</f>
        <v/>
      </c>
      <c r="I19" s="92" t="str">
        <f>IF(EGM!AH53&lt;&gt;0,EGM!AH53,"")</f>
        <v/>
      </c>
      <c r="J19" s="92" t="str">
        <f>IF(EGM!AI53&lt;&gt;0,EGM!AI53,"")</f>
        <v/>
      </c>
      <c r="K19" s="92" t="str">
        <f>IF(EGM!AJ53&lt;&gt;0,EGM!AJ53,"")</f>
        <v/>
      </c>
    </row>
    <row r="20" spans="1:11" ht="30" customHeight="1" x14ac:dyDescent="0.25">
      <c r="A20" s="90" t="str">
        <f>EGM!AB59</f>
        <v>Cezar Augusto Schadeck</v>
      </c>
      <c r="B20" s="90" t="str">
        <f>EGM!Z59</f>
        <v>Motores a Combustão</v>
      </c>
      <c r="C20" s="91" t="str">
        <f>EGM!W58</f>
        <v>EGM10N</v>
      </c>
      <c r="D20" s="91" t="str">
        <f>EGM!Y58</f>
        <v>Noite</v>
      </c>
      <c r="E20" s="91" t="str">
        <f>EGM!AA59</f>
        <v>Presencial</v>
      </c>
      <c r="F20" s="92" t="str">
        <f>IF(EGM!AE59&lt;&gt;0,EGM!AE59,"")</f>
        <v/>
      </c>
      <c r="G20" s="92" t="str">
        <f>IF(EGM!AF59&lt;&gt;0,EGM!AF59,"")</f>
        <v/>
      </c>
      <c r="H20" s="92">
        <f>IF(EGM!AG59&lt;&gt;0,EGM!AG59,"")</f>
        <v>4</v>
      </c>
      <c r="I20" s="92" t="str">
        <f>IF(EGM!AH59&lt;&gt;0,EGM!AH59,"")</f>
        <v/>
      </c>
      <c r="J20" s="92" t="str">
        <f>IF(EGM!AI59&lt;&gt;0,EGM!AI59,"")</f>
        <v/>
      </c>
      <c r="K20" s="92" t="str">
        <f>IF(EGM!AJ59&lt;&gt;0,EGM!AJ59,"")</f>
        <v/>
      </c>
    </row>
    <row r="21" spans="1:11" ht="30" customHeight="1" x14ac:dyDescent="0.25">
      <c r="A21" s="49" t="str">
        <f>EGP!AB46</f>
        <v>Cezar Augusto Schadeck</v>
      </c>
      <c r="B21" s="49" t="str">
        <f>EGP!Z46</f>
        <v>Sistemas Hidráulicos e Pneumáticos</v>
      </c>
      <c r="C21" s="89" t="str">
        <f>EGP!$W$42</f>
        <v>EGP7N</v>
      </c>
      <c r="D21" s="89" t="str">
        <f>VLOOKUP(C21,EGP!$P$3:$S$14,2,0)</f>
        <v>Noite</v>
      </c>
      <c r="E21" s="89" t="str">
        <f>EGP!AA46</f>
        <v>Presencial</v>
      </c>
      <c r="F21" s="50" t="str">
        <f>IF(EGP!AE46&lt;&gt;"",EGP!AE46,"")</f>
        <v/>
      </c>
      <c r="G21" s="50" t="str">
        <f>IF(EGP!AF46&lt;&gt;"",EGP!AF46,"")</f>
        <v/>
      </c>
      <c r="H21" s="50" t="str">
        <f>IF(EGP!AG46&lt;&gt;"",EGP!AG46,"")</f>
        <v/>
      </c>
      <c r="I21" s="50">
        <f>IF(EGP!AH46&lt;&gt;"",EGP!AH46,"")</f>
        <v>4</v>
      </c>
      <c r="J21" s="50" t="str">
        <f>IF(EGP!AI46&lt;&gt;"",EGP!AI46,"")</f>
        <v/>
      </c>
      <c r="K21" s="50" t="str">
        <f>IF(EGP!AJ46&lt;&gt;"",EGP!AJ46,"")</f>
        <v/>
      </c>
    </row>
    <row r="22" spans="1:11" ht="30" customHeight="1" x14ac:dyDescent="0.25">
      <c r="A22" s="49" t="str">
        <f>EGP!AB44</f>
        <v>Cezar Augusto Schadeck</v>
      </c>
      <c r="B22" s="49" t="str">
        <f>EGP!Z44</f>
        <v>Elementos de Máquinas</v>
      </c>
      <c r="C22" s="89" t="str">
        <f>EGP!$W$42</f>
        <v>EGP7N</v>
      </c>
      <c r="D22" s="89" t="str">
        <f>VLOOKUP(C22,EGP!$P$3:$S$14,2,0)</f>
        <v>Noite</v>
      </c>
      <c r="E22" s="89" t="str">
        <f>EGP!AA44</f>
        <v>Presencial</v>
      </c>
      <c r="F22" s="50" t="str">
        <f>IF(EGP!AE44&lt;&gt;"",EGP!AE44,"")</f>
        <v/>
      </c>
      <c r="G22" s="50" t="str">
        <f>IF(EGP!AF44&lt;&gt;"",EGP!AF44,"")</f>
        <v/>
      </c>
      <c r="H22" s="50" t="str">
        <f>IF(EGP!AG44&lt;&gt;"",EGP!AG44,"")</f>
        <v/>
      </c>
      <c r="I22" s="50" t="str">
        <f>IF(EGP!AH44&lt;&gt;"",EGP!AH44,"")</f>
        <v/>
      </c>
      <c r="J22" s="50">
        <f>IF(EGP!AI44&lt;&gt;"",EGP!AI44,"")</f>
        <v>4</v>
      </c>
      <c r="K22" s="50" t="str">
        <f>IF(EGP!AJ44&lt;&gt;"",EGP!AJ44,"")</f>
        <v/>
      </c>
    </row>
    <row r="23" spans="1:11" ht="30" customHeight="1" x14ac:dyDescent="0.25">
      <c r="A23" s="49" t="str">
        <f>EGP!AB63</f>
        <v>Claudio Bilyk</v>
      </c>
      <c r="B23" s="49" t="str">
        <f>EGP!Z63</f>
        <v>Orientação de TCC - Trabalho de Conclusão de Curso</v>
      </c>
      <c r="C23" s="89" t="str">
        <f>EGP!$W$58</f>
        <v>EGP10N</v>
      </c>
      <c r="D23" s="89" t="str">
        <f>VLOOKUP(C23,EGP!$P$3:$S$14,2,0)</f>
        <v>Noite</v>
      </c>
      <c r="E23" s="89" t="str">
        <f>EGP!AA63</f>
        <v>Presencial</v>
      </c>
      <c r="F23" s="50">
        <f>IF(EGP!AE63&lt;&gt;"",EGP!AE63,"")</f>
        <v>2</v>
      </c>
      <c r="G23" s="50" t="str">
        <f>IF(EGP!AF63&lt;&gt;"",EGP!AF63,"")</f>
        <v/>
      </c>
      <c r="H23" s="50" t="str">
        <f>IF(EGP!AG63&lt;&gt;"",EGP!AG63,"")</f>
        <v/>
      </c>
      <c r="I23" s="50" t="str">
        <f>IF(EGP!AH63&lt;&gt;"",EGP!AH63,"")</f>
        <v/>
      </c>
      <c r="J23" s="50" t="str">
        <f>IF(EGP!AI63&lt;&gt;"",EGP!AI63,"")</f>
        <v/>
      </c>
      <c r="K23" s="50" t="str">
        <f>IF(EGP!AJ63&lt;&gt;"",EGP!AJ63,"")</f>
        <v/>
      </c>
    </row>
    <row r="24" spans="1:11" ht="30" customHeight="1" x14ac:dyDescent="0.25">
      <c r="A24" s="49" t="str">
        <f>EGM!AB64</f>
        <v>Claudio Bilyk</v>
      </c>
      <c r="B24" s="49" t="str">
        <f>EGM!Z64</f>
        <v>Trabalho de Conclusão de Curso - TCC</v>
      </c>
      <c r="C24" s="89" t="str">
        <f>EGM!W58</f>
        <v>EGM10N</v>
      </c>
      <c r="D24" s="89" t="str">
        <f>EGM!Y59</f>
        <v>EGM10A2015</v>
      </c>
      <c r="E24" s="89" t="str">
        <f>EGM!AA64</f>
        <v>Presencial</v>
      </c>
      <c r="F24" s="50">
        <f>IF(EGM!AE64&lt;&gt;0,EGM!AE64,"")</f>
        <v>2</v>
      </c>
      <c r="G24" s="50" t="str">
        <f>IF(EGM!AF64&lt;&gt;0,EGM!AF64,"")</f>
        <v/>
      </c>
      <c r="H24" s="50" t="str">
        <f>IF(EGM!AG64&lt;&gt;0,EGM!AG64,"")</f>
        <v/>
      </c>
      <c r="I24" s="50" t="str">
        <f>IF(EGM!AH64&lt;&gt;0,EGM!AH64,"")</f>
        <v/>
      </c>
      <c r="J24" s="50" t="str">
        <f>IF(EGM!AI64&lt;&gt;0,EGM!AI64,"")</f>
        <v/>
      </c>
      <c r="K24" s="50" t="str">
        <f>IF(EGM!AJ64&lt;&gt;0,EGM!AJ64,"")</f>
        <v/>
      </c>
    </row>
    <row r="25" spans="1:11" ht="30" customHeight="1" x14ac:dyDescent="0.25">
      <c r="A25" s="49" t="str">
        <f>EGP!AB55</f>
        <v>Claudio Bilyk</v>
      </c>
      <c r="B25" s="49" t="str">
        <f>EGP!Z55</f>
        <v>Empreendedorismo</v>
      </c>
      <c r="C25" s="89" t="str">
        <f>EGP!$W$50</f>
        <v>EGP8N</v>
      </c>
      <c r="D25" s="89" t="str">
        <f>VLOOKUP(C25,EGP!$P$3:$S$14,2,0)</f>
        <v>Noite</v>
      </c>
      <c r="E25" s="89" t="str">
        <f>EGP!AA55</f>
        <v>AVA</v>
      </c>
      <c r="F25" s="50" t="str">
        <f>IF(EGP!AE55&lt;&gt;"",EGP!AE55,"")</f>
        <v/>
      </c>
      <c r="G25" s="50" t="str">
        <f>IF(EGP!AF55&lt;&gt;"",EGP!AF55,"")</f>
        <v/>
      </c>
      <c r="H25" s="50" t="str">
        <f>IF(EGP!AG55&lt;&gt;"",EGP!AG55,"")</f>
        <v/>
      </c>
      <c r="I25" s="50">
        <f>IF(EGP!AH55&lt;&gt;"",EGP!AH55,"")</f>
        <v>2</v>
      </c>
      <c r="J25" s="50" t="str">
        <f>IF(EGP!AI55&lt;&gt;"",EGP!AI55,"")</f>
        <v/>
      </c>
      <c r="K25" s="50" t="str">
        <f>IF(EGP!AJ55&lt;&gt;"",EGP!AJ55,"")</f>
        <v/>
      </c>
    </row>
    <row r="26" spans="1:11" ht="30" customHeight="1" x14ac:dyDescent="0.25">
      <c r="A26" s="90" t="str">
        <f>EGM!AB56</f>
        <v>Claudio Bilyk</v>
      </c>
      <c r="B26" s="90" t="str">
        <f>EGM!Z56</f>
        <v>Optativa - Empreendedorismo</v>
      </c>
      <c r="C26" s="91" t="str">
        <f>EGM!W50</f>
        <v>EGM8N</v>
      </c>
      <c r="D26" s="91" t="str">
        <f>EGM!Y50</f>
        <v>Noite</v>
      </c>
      <c r="E26" s="91" t="str">
        <f>EGM!AA56</f>
        <v>AVA</v>
      </c>
      <c r="F26" s="92" t="str">
        <f>IF(EGM!AE56&lt;&gt;0,EGM!AE56,"")</f>
        <v/>
      </c>
      <c r="G26" s="92" t="str">
        <f>IF(EGM!AF56&lt;&gt;0,EGM!AF56,"")</f>
        <v/>
      </c>
      <c r="H26" s="92" t="str">
        <f>IF(EGM!AG56&lt;&gt;0,EGM!AG56,"")</f>
        <v/>
      </c>
      <c r="I26" s="92">
        <f>IF(EGM!AH56&lt;&gt;0,EGM!AH56,"")</f>
        <v>2</v>
      </c>
      <c r="J26" s="92" t="str">
        <f>IF(EGM!AI56&lt;&gt;0,EGM!AI56,"")</f>
        <v/>
      </c>
      <c r="K26" s="92" t="str">
        <f>IF(EGM!AJ56&lt;&gt;0,EGM!AJ56,"")</f>
        <v/>
      </c>
    </row>
    <row r="27" spans="1:11" ht="30" customHeight="1" x14ac:dyDescent="0.25">
      <c r="A27" s="90" t="str">
        <f>EGC!AB64</f>
        <v>Claudio Bilyk</v>
      </c>
      <c r="B27" s="90" t="str">
        <f>EGC!Z64</f>
        <v>Orientação de TCC - Trabalho de Conclusão de Curso</v>
      </c>
      <c r="C27" s="91" t="str">
        <f>EGC!W58</f>
        <v>EGC10N</v>
      </c>
      <c r="D27" s="91" t="str">
        <f>EGC!Y59</f>
        <v>EGC10A2015</v>
      </c>
      <c r="E27" s="91" t="str">
        <f>EGC!AA64</f>
        <v>Presencial</v>
      </c>
      <c r="F27" s="50" t="str">
        <f>IF(EGC!AE64&lt;&gt;"",EGC!AE64,"")</f>
        <v/>
      </c>
      <c r="G27" s="50" t="str">
        <f>IF(EGC!AF64&lt;&gt;"",EGC!AF64,"")</f>
        <v/>
      </c>
      <c r="H27" s="50" t="str">
        <f>IF(EGC!AG64&lt;&gt;"",EGC!AG64,"")</f>
        <v/>
      </c>
      <c r="I27" s="50" t="str">
        <f>IF(EGC!AH64&lt;&gt;"",EGC!AH64,"")</f>
        <v/>
      </c>
      <c r="J27" s="50">
        <f>IF(EGC!AI64&lt;&gt;"",EGC!AI64,"")</f>
        <v>4</v>
      </c>
      <c r="K27" s="50" t="str">
        <f>IF(EGC!AJ64&lt;&gt;"",EGC!AJ64,"")</f>
        <v/>
      </c>
    </row>
    <row r="28" spans="1:11" ht="30" customHeight="1" x14ac:dyDescent="0.25">
      <c r="A28" s="90" t="str">
        <f>EGC!AB20</f>
        <v>Eduardo Massahiko Higashi</v>
      </c>
      <c r="B28" s="90" t="str">
        <f>EGC!Z20</f>
        <v>Física Geral II - Gravitação, Ondas e Termodinâmica</v>
      </c>
      <c r="C28" s="91" t="str">
        <f>EGC!W18</f>
        <v>EGC3N</v>
      </c>
      <c r="D28" s="91" t="str">
        <f>EGC!Y18</f>
        <v>Noite</v>
      </c>
      <c r="E28" s="91" t="str">
        <f>EGC!AA20</f>
        <v>Presencial</v>
      </c>
      <c r="F28" s="50">
        <f>IF(EGC!AE20&lt;&gt;"",EGC!AE20,"")</f>
        <v>1</v>
      </c>
      <c r="G28" s="50" t="str">
        <f>IF(EGC!AF20&lt;&gt;"",EGC!AF20,"")</f>
        <v/>
      </c>
      <c r="H28" s="50" t="str">
        <f>IF(EGC!AG20&lt;&gt;"",EGC!AG20,"")</f>
        <v/>
      </c>
      <c r="I28" s="50" t="str">
        <f>IF(EGC!AH20&lt;&gt;"",EGC!AH20,"")</f>
        <v/>
      </c>
      <c r="J28" s="50" t="str">
        <f>IF(EGC!AI20&lt;&gt;"",EGC!AI20,"")</f>
        <v/>
      </c>
      <c r="K28" s="50" t="str">
        <f>IF(EGC!AJ20&lt;&gt;"",EGC!AJ20,"")</f>
        <v/>
      </c>
    </row>
    <row r="29" spans="1:11" ht="30" customHeight="1" x14ac:dyDescent="0.25">
      <c r="A29" s="90" t="str">
        <f>EGM!AB20</f>
        <v>Eduardo Massahiko Higashi</v>
      </c>
      <c r="B29" s="90" t="str">
        <f>EGM!Z20</f>
        <v>Física Geral II - Gravitação, Ondas e Termodinâmica</v>
      </c>
      <c r="C29" s="91" t="str">
        <f>EGM!W18</f>
        <v>EGM3N</v>
      </c>
      <c r="D29" s="91" t="str">
        <f>EGM!Y18</f>
        <v>Noite</v>
      </c>
      <c r="E29" s="91" t="str">
        <f>EGM!AA20</f>
        <v>Presencial</v>
      </c>
      <c r="F29" s="92">
        <f>IF(EGM!AE20&lt;&gt;0,EGM!AE20,"")</f>
        <v>1</v>
      </c>
      <c r="G29" s="92" t="str">
        <f>IF(EGM!AF20&lt;&gt;0,EGM!AF20,"")</f>
        <v/>
      </c>
      <c r="H29" s="92" t="str">
        <f>IF(EGM!AG20&lt;&gt;0,EGM!AG20,"")</f>
        <v/>
      </c>
      <c r="I29" s="92" t="str">
        <f>IF(EGM!AH20&lt;&gt;0,EGM!AH20,"")</f>
        <v/>
      </c>
      <c r="J29" s="92" t="str">
        <f>IF(EGM!AI20&lt;&gt;0,EGM!AI20,"")</f>
        <v/>
      </c>
      <c r="K29" s="92" t="str">
        <f>IF(EGM!AJ20&lt;&gt;0,EGM!AJ20,"")</f>
        <v/>
      </c>
    </row>
    <row r="30" spans="1:11" ht="30" customHeight="1" x14ac:dyDescent="0.25">
      <c r="A30" s="49" t="str">
        <f>EGP!AB20</f>
        <v>Eduardo Massahiko Higashi</v>
      </c>
      <c r="B30" s="49" t="str">
        <f>EGP!Z20</f>
        <v>Física Geral II - Gravitação, Ondas e Termodinâmica</v>
      </c>
      <c r="C30" s="89" t="str">
        <f>EGP!$W$18</f>
        <v>EGP3N</v>
      </c>
      <c r="D30" s="89" t="str">
        <f>VLOOKUP(C30,EGP!$P$3:$S$14,2,0)</f>
        <v>Noite</v>
      </c>
      <c r="E30" s="89" t="str">
        <f>EGP!AA20</f>
        <v>Presencial</v>
      </c>
      <c r="F30" s="50">
        <f>IF(EGP!AE20&lt;&gt;"",EGP!AE20,"")</f>
        <v>2</v>
      </c>
      <c r="G30" s="50" t="str">
        <f>IF(EGP!AF20&lt;&gt;"",EGP!AF20,"")</f>
        <v/>
      </c>
      <c r="H30" s="50" t="str">
        <f>IF(EGP!AG20&lt;&gt;"",EGP!AG20,"")</f>
        <v/>
      </c>
      <c r="I30" s="50" t="str">
        <f>IF(EGP!AH20&lt;&gt;"",EGP!AH20,"")</f>
        <v/>
      </c>
      <c r="J30" s="50" t="str">
        <f>IF(EGP!AI20&lt;&gt;"",EGP!AI20,"")</f>
        <v/>
      </c>
      <c r="K30" s="50" t="str">
        <f>IF(EGP!AJ20&lt;&gt;"",EGP!AJ20,"")</f>
        <v/>
      </c>
    </row>
    <row r="31" spans="1:11" ht="30" customHeight="1" x14ac:dyDescent="0.25">
      <c r="A31" s="90" t="str">
        <f>EGC!AB28</f>
        <v>Eduardo Massahiko Higashi</v>
      </c>
      <c r="B31" s="90" t="str">
        <f>EGC!Z28</f>
        <v>Física Geral III - Eletromagnetismo e Ótica</v>
      </c>
      <c r="C31" s="91" t="str">
        <f>EGC!W26</f>
        <v>EGC4N</v>
      </c>
      <c r="D31" s="91" t="str">
        <f>EGC!Y26</f>
        <v>Noite</v>
      </c>
      <c r="E31" s="91" t="str">
        <f>EGC!AA28</f>
        <v>Presencial</v>
      </c>
      <c r="F31" s="50" t="str">
        <f>IF(EGC!AE28&lt;&gt;"",EGC!AE28,"")</f>
        <v/>
      </c>
      <c r="G31" s="50" t="str">
        <f>IF(EGC!AF28&lt;&gt;"",EGC!AF28,"")</f>
        <v/>
      </c>
      <c r="H31" s="50" t="str">
        <f>IF(EGC!AG28&lt;&gt;"",EGC!AG28,"")</f>
        <v/>
      </c>
      <c r="I31" s="50">
        <f>IF(EGC!AH28&lt;&gt;"",EGC!AH28,"")</f>
        <v>2</v>
      </c>
      <c r="J31" s="50" t="str">
        <f>IF(EGC!AI28&lt;&gt;"",EGC!AI28,"")</f>
        <v/>
      </c>
      <c r="K31" s="50" t="str">
        <f>IF(EGC!AJ28&lt;&gt;"",EGC!AJ28,"")</f>
        <v/>
      </c>
    </row>
    <row r="32" spans="1:11" ht="30" customHeight="1" x14ac:dyDescent="0.25">
      <c r="A32" s="90" t="str">
        <f>EGM!AB28</f>
        <v>Eduardo Massahiko Higashi</v>
      </c>
      <c r="B32" s="90" t="str">
        <f>EGM!Z28</f>
        <v>Física Geral III - Eletromagnetismo e Ótica</v>
      </c>
      <c r="C32" s="91" t="str">
        <f>EGM!W26</f>
        <v>EGM4N</v>
      </c>
      <c r="D32" s="91" t="str">
        <f>EGM!Y26</f>
        <v>Noite</v>
      </c>
      <c r="E32" s="91" t="str">
        <f>EGM!AA28</f>
        <v>Presencial</v>
      </c>
      <c r="F32" s="92" t="str">
        <f>IF(EGM!AE28&lt;&gt;0,EGM!AE28,"")</f>
        <v/>
      </c>
      <c r="G32" s="92" t="str">
        <f>IF(EGM!AF28&lt;&gt;0,EGM!AF28,"")</f>
        <v/>
      </c>
      <c r="H32" s="92" t="str">
        <f>IF(EGM!AG28&lt;&gt;0,EGM!AG28,"")</f>
        <v/>
      </c>
      <c r="I32" s="92">
        <f>IF(EGM!AH28&lt;&gt;0,EGM!AH28,"")</f>
        <v>2</v>
      </c>
      <c r="J32" s="92" t="str">
        <f>IF(EGM!AI28&lt;&gt;0,EGM!AI28,"")</f>
        <v/>
      </c>
      <c r="K32" s="92" t="str">
        <f>IF(EGM!AJ28&lt;&gt;0,EGM!AJ28,"")</f>
        <v/>
      </c>
    </row>
    <row r="33" spans="1:11" ht="30" customHeight="1" x14ac:dyDescent="0.25">
      <c r="A33" s="49" t="str">
        <f>EGP!AB28</f>
        <v>Eduardo Massahiko Higashi</v>
      </c>
      <c r="B33" s="49" t="str">
        <f>EGP!Z28</f>
        <v>Física Geral III - Eletromagnetismo e Ótica</v>
      </c>
      <c r="C33" s="89" t="str">
        <f>EGP!$W$26</f>
        <v>EGP4N</v>
      </c>
      <c r="D33" s="89" t="str">
        <f>VLOOKUP(C33,EGP!$P$3:$S$14,2,0)</f>
        <v>Noite</v>
      </c>
      <c r="E33" s="89" t="str">
        <f>EGP!AA28</f>
        <v>Presencial</v>
      </c>
      <c r="F33" s="50" t="str">
        <f>IF(EGP!AE28&lt;&gt;"",EGP!AE28,"")</f>
        <v/>
      </c>
      <c r="G33" s="50" t="str">
        <f>IF(EGP!AF28&lt;&gt;"",EGP!AF28,"")</f>
        <v/>
      </c>
      <c r="H33" s="50" t="str">
        <f>IF(EGP!AG28&lt;&gt;"",EGP!AG28,"")</f>
        <v/>
      </c>
      <c r="I33" s="50" t="str">
        <f>IF(EGP!AH28&lt;&gt;"",EGP!AH28,"")</f>
        <v/>
      </c>
      <c r="J33" s="50">
        <f>IF(EGP!AI28&lt;&gt;"",EGP!AI28,"")</f>
        <v>4</v>
      </c>
      <c r="K33" s="50" t="str">
        <f>IF(EGP!AJ28&lt;&gt;"",EGP!AJ28,"")</f>
        <v/>
      </c>
    </row>
    <row r="34" spans="1:11" ht="30" customHeight="1" x14ac:dyDescent="0.25">
      <c r="A34" s="90" t="str">
        <f>EGC!AB45</f>
        <v>Fabiano Barreto Romanel</v>
      </c>
      <c r="B34" s="90" t="str">
        <f>EGC!Z45</f>
        <v>Planejamento e Controle de Obras</v>
      </c>
      <c r="C34" s="91" t="str">
        <f>EGC!W42</f>
        <v>EGC8N</v>
      </c>
      <c r="D34" s="91" t="str">
        <f>EGC!Y42</f>
        <v>Noite</v>
      </c>
      <c r="E34" s="91" t="str">
        <f>EGC!AA45</f>
        <v>Presencial</v>
      </c>
      <c r="F34" s="50" t="str">
        <f>IF(EGC!AE45&lt;&gt;"",EGC!AE45,"")</f>
        <v/>
      </c>
      <c r="G34" s="50">
        <f>IF(EGC!AF45&lt;&gt;"",EGC!AF45,"")</f>
        <v>4</v>
      </c>
      <c r="H34" s="50" t="str">
        <f>IF(EGC!AG45&lt;&gt;"",EGC!AG45,"")</f>
        <v/>
      </c>
      <c r="I34" s="50" t="str">
        <f>IF(EGC!AH45&lt;&gt;"",EGC!AH45,"")</f>
        <v/>
      </c>
      <c r="J34" s="50" t="str">
        <f>IF(EGC!AI45&lt;&gt;"",EGC!AI45,"")</f>
        <v/>
      </c>
      <c r="K34" s="50" t="str">
        <f>IF(EGC!AJ45&lt;&gt;"",EGC!AJ45,"")</f>
        <v/>
      </c>
    </row>
    <row r="35" spans="1:11" ht="30" customHeight="1" x14ac:dyDescent="0.25">
      <c r="A35" s="90" t="str">
        <f>EGM!AB13</f>
        <v>Fernando Weiss</v>
      </c>
      <c r="B35" s="90" t="str">
        <f>EGM!Z13</f>
        <v>Estatística e Probabilidade</v>
      </c>
      <c r="C35" s="91" t="str">
        <f>EGM!W10</f>
        <v>EGM2N</v>
      </c>
      <c r="D35" s="91" t="str">
        <f>EGM!Y10</f>
        <v>Noite</v>
      </c>
      <c r="E35" s="91" t="str">
        <f>EGM!AA13</f>
        <v>Presencial</v>
      </c>
      <c r="F35" s="92">
        <f>IF(EGM!AE13&lt;&gt;0,EGM!AE13,"")</f>
        <v>2</v>
      </c>
      <c r="G35" s="92" t="str">
        <f>IF(EGM!AF13&lt;&gt;0,EGM!AF13,"")</f>
        <v/>
      </c>
      <c r="H35" s="92" t="str">
        <f>IF(EGM!AG13&lt;&gt;0,EGM!AG13,"")</f>
        <v/>
      </c>
      <c r="I35" s="92" t="str">
        <f>IF(EGM!AH13&lt;&gt;0,EGM!AH13,"")</f>
        <v/>
      </c>
      <c r="J35" s="92" t="str">
        <f>IF(EGM!AI13&lt;&gt;0,EGM!AI13,"")</f>
        <v/>
      </c>
      <c r="K35" s="92" t="str">
        <f>IF(EGM!AJ13&lt;&gt;0,EGM!AJ13,"")</f>
        <v/>
      </c>
    </row>
    <row r="36" spans="1:11" ht="30" customHeight="1" x14ac:dyDescent="0.25">
      <c r="A36" s="90" t="str">
        <f>EGC!AB13</f>
        <v>Fernando Weiss</v>
      </c>
      <c r="B36" s="90" t="str">
        <f>EGC!Z13</f>
        <v>Estatística e Probabilidade</v>
      </c>
      <c r="C36" s="91" t="str">
        <f>EGC!W10</f>
        <v>EGC2N</v>
      </c>
      <c r="D36" s="91" t="str">
        <f>EGC!Y10</f>
        <v>Noite</v>
      </c>
      <c r="E36" s="91" t="str">
        <f>EGC!AA13</f>
        <v>Presencial</v>
      </c>
      <c r="F36" s="50">
        <f>IF(EGC!AE13&lt;&gt;"",EGC!AE13,"")</f>
        <v>2</v>
      </c>
      <c r="G36" s="50" t="str">
        <f>IF(EGC!AF13&lt;&gt;"",EGC!AF13,"")</f>
        <v/>
      </c>
      <c r="H36" s="50" t="str">
        <f>IF(EGC!AG13&lt;&gt;"",EGC!AG13,"")</f>
        <v/>
      </c>
      <c r="I36" s="50" t="str">
        <f>IF(EGC!AH13&lt;&gt;"",EGC!AH13,"")</f>
        <v/>
      </c>
      <c r="J36" s="50" t="str">
        <f>IF(EGC!AI13&lt;&gt;"",EGC!AI13,"")</f>
        <v/>
      </c>
      <c r="K36" s="50" t="str">
        <f>IF(EGC!AJ13&lt;&gt;"",EGC!AJ13,"")</f>
        <v/>
      </c>
    </row>
    <row r="37" spans="1:11" ht="30" customHeight="1" x14ac:dyDescent="0.25">
      <c r="A37" s="90" t="str">
        <f>EGC!AB23</f>
        <v>Flavia Luiza Percegona Zanoni</v>
      </c>
      <c r="B37" s="90" t="str">
        <f>EGC!Z23</f>
        <v>Leitura e Interpretação de Textos</v>
      </c>
      <c r="C37" s="91" t="str">
        <f>EGC!W18</f>
        <v>EGC3N</v>
      </c>
      <c r="D37" s="91" t="str">
        <f>EGC!Y18</f>
        <v>Noite</v>
      </c>
      <c r="E37" s="91" t="str">
        <f>EGC!AA23</f>
        <v>AVA</v>
      </c>
      <c r="F37" s="50" t="str">
        <f>IF(EGC!AE23&lt;&gt;"",EGC!AE23,"")</f>
        <v/>
      </c>
      <c r="G37" s="50" t="str">
        <f>IF(EGC!AF23&lt;&gt;"",EGC!AF23,"")</f>
        <v/>
      </c>
      <c r="H37" s="50" t="str">
        <f>IF(EGC!AG23&lt;&gt;"",EGC!AG23,"")</f>
        <v/>
      </c>
      <c r="I37" s="50" t="str">
        <f>IF(EGC!AH23&lt;&gt;"",EGC!AH23,"")</f>
        <v/>
      </c>
      <c r="J37" s="50">
        <f>IF(EGC!AI23&lt;&gt;"",EGC!AI23,"")</f>
        <v>2</v>
      </c>
      <c r="K37" s="50" t="str">
        <f>IF(EGC!AJ23&lt;&gt;"",EGC!AJ23,"")</f>
        <v/>
      </c>
    </row>
    <row r="38" spans="1:11" ht="30" customHeight="1" x14ac:dyDescent="0.25">
      <c r="A38" s="90" t="str">
        <f>EGM!AB23</f>
        <v>Flavia Luiza Percegona Zanoni</v>
      </c>
      <c r="B38" s="90" t="str">
        <f>EGM!Z23</f>
        <v>Leitura e Interpretação de Textos</v>
      </c>
      <c r="C38" s="91" t="str">
        <f>EGM!W18</f>
        <v>EGM3N</v>
      </c>
      <c r="D38" s="91" t="str">
        <f>EGM!Y18</f>
        <v>Noite</v>
      </c>
      <c r="E38" s="91" t="str">
        <f>EGM!AA23</f>
        <v>AVA</v>
      </c>
      <c r="F38" s="92" t="str">
        <f>IF(EGM!AE23&lt;&gt;0,EGM!AE23,"")</f>
        <v/>
      </c>
      <c r="G38" s="92" t="str">
        <f>IF(EGM!AF23&lt;&gt;0,EGM!AF23,"")</f>
        <v/>
      </c>
      <c r="H38" s="92" t="str">
        <f>IF(EGM!AG23&lt;&gt;0,EGM!AG23,"")</f>
        <v/>
      </c>
      <c r="I38" s="92" t="str">
        <f>IF(EGM!AH23&lt;&gt;0,EGM!AH23,"")</f>
        <v/>
      </c>
      <c r="J38" s="92">
        <f>IF(EGM!AI23&lt;&gt;0,EGM!AI23,"")</f>
        <v>2</v>
      </c>
      <c r="K38" s="92" t="str">
        <f>IF(EGM!AJ23&lt;&gt;0,EGM!AJ23,"")</f>
        <v/>
      </c>
    </row>
    <row r="39" spans="1:11" ht="30" customHeight="1" x14ac:dyDescent="0.25">
      <c r="A39" s="49" t="str">
        <f>EGP!AB23</f>
        <v>Flavia Luiza Percegona Zanoni</v>
      </c>
      <c r="B39" s="49" t="str">
        <f>EGP!Z23</f>
        <v>Leitura e Interpretação de Textos</v>
      </c>
      <c r="C39" s="89" t="str">
        <f>EGP!$W$18</f>
        <v>EGP3N</v>
      </c>
      <c r="D39" s="89" t="str">
        <f>VLOOKUP(C39,EGP!$P$3:$S$14,2,0)</f>
        <v>Noite</v>
      </c>
      <c r="E39" s="89" t="str">
        <f>EGP!AA23</f>
        <v>AVA</v>
      </c>
      <c r="F39" s="50" t="str">
        <f>IF(EGP!AE23&lt;&gt;"",EGP!AE23,"")</f>
        <v/>
      </c>
      <c r="G39" s="50" t="str">
        <f>IF(EGP!AF23&lt;&gt;"",EGP!AF23,"")</f>
        <v/>
      </c>
      <c r="H39" s="50" t="str">
        <f>IF(EGP!AG23&lt;&gt;"",EGP!AG23,"")</f>
        <v/>
      </c>
      <c r="I39" s="50" t="str">
        <f>IF(EGP!AH23&lt;&gt;"",EGP!AH23,"")</f>
        <v/>
      </c>
      <c r="J39" s="50">
        <f>IF(EGP!AI23&lt;&gt;"",EGP!AI23,"")</f>
        <v>2</v>
      </c>
      <c r="K39" s="50" t="str">
        <f>IF(EGP!AJ23&lt;&gt;"",EGP!AJ23,"")</f>
        <v/>
      </c>
    </row>
    <row r="40" spans="1:11" ht="30" customHeight="1" x14ac:dyDescent="0.25">
      <c r="A40" s="90" t="str">
        <f>EGC!AB52</f>
        <v>Francis Diego Moretto Sarturi</v>
      </c>
      <c r="B40" s="90" t="str">
        <f>EGC!Z52</f>
        <v>Estrutura de Aço</v>
      </c>
      <c r="C40" s="91" t="str">
        <f>EGC!W50</f>
        <v>EGC9N</v>
      </c>
      <c r="D40" s="91" t="str">
        <f>EGC!Y50</f>
        <v>Noite</v>
      </c>
      <c r="E40" s="91" t="str">
        <f>EGC!AA52</f>
        <v>Presencial</v>
      </c>
      <c r="F40" s="50" t="str">
        <f>IF(EGC!AE52&lt;&gt;"",EGC!AE52,"")</f>
        <v/>
      </c>
      <c r="G40" s="50">
        <f>IF(EGC!AF52&lt;&gt;"",EGC!AF52,"")</f>
        <v>4</v>
      </c>
      <c r="H40" s="50" t="str">
        <f>IF(EGC!AG52&lt;&gt;"",EGC!AG52,"")</f>
        <v/>
      </c>
      <c r="I40" s="50" t="str">
        <f>IF(EGC!AH52&lt;&gt;"",EGC!AH52,"")</f>
        <v/>
      </c>
      <c r="J40" s="50" t="str">
        <f>IF(EGC!AI52&lt;&gt;"",EGC!AI52,"")</f>
        <v/>
      </c>
      <c r="K40" s="50" t="str">
        <f>IF(EGC!AJ52&lt;&gt;"",EGC!AJ52,"")</f>
        <v/>
      </c>
    </row>
    <row r="41" spans="1:11" ht="30" customHeight="1" x14ac:dyDescent="0.25">
      <c r="A41" s="90" t="str">
        <f>EGC!AB54</f>
        <v>Francis Diego Moretto Sarturi</v>
      </c>
      <c r="B41" s="90" t="str">
        <f>EGC!Z54</f>
        <v>Estruturas de Edifícios</v>
      </c>
      <c r="C41" s="91" t="str">
        <f>EGC!W50</f>
        <v>EGC9N</v>
      </c>
      <c r="D41" s="91" t="str">
        <f>EGC!Y50</f>
        <v>Noite</v>
      </c>
      <c r="E41" s="91" t="str">
        <f>EGC!AA54</f>
        <v>Presencial</v>
      </c>
      <c r="F41" s="50" t="str">
        <f>IF(EGC!AE54&lt;&gt;"",EGC!AE54,"")</f>
        <v/>
      </c>
      <c r="G41" s="50" t="str">
        <f>IF(EGC!AF54&lt;&gt;"",EGC!AF54,"")</f>
        <v/>
      </c>
      <c r="H41" s="50">
        <f>IF(EGC!AG54&lt;&gt;"",EGC!AG54,"")</f>
        <v>4</v>
      </c>
      <c r="I41" s="50" t="str">
        <f>IF(EGC!AH54&lt;&gt;"",EGC!AH54,"")</f>
        <v/>
      </c>
      <c r="J41" s="50" t="str">
        <f>IF(EGC!AI54&lt;&gt;"",EGC!AI54,"")</f>
        <v/>
      </c>
      <c r="K41" s="50" t="str">
        <f>IF(EGC!AJ54&lt;&gt;"",EGC!AJ54,"")</f>
        <v/>
      </c>
    </row>
    <row r="42" spans="1:11" ht="30" customHeight="1" x14ac:dyDescent="0.25">
      <c r="A42" s="90" t="str">
        <f>EGC!AB46</f>
        <v>Francis Diego Moretto Sarturi</v>
      </c>
      <c r="B42" s="90" t="str">
        <f>EGC!Z46</f>
        <v>Teoria das Estruturas</v>
      </c>
      <c r="C42" s="91" t="str">
        <f>EGC!W42</f>
        <v>EGC8N</v>
      </c>
      <c r="D42" s="91" t="str">
        <f>EGC!Y42</f>
        <v>Noite</v>
      </c>
      <c r="E42" s="91" t="str">
        <f>EGC!AA46</f>
        <v>Presencial</v>
      </c>
      <c r="F42" s="50" t="str">
        <f>IF(EGC!AE46&lt;&gt;"",EGC!AE46,"")</f>
        <v/>
      </c>
      <c r="G42" s="50" t="str">
        <f>IF(EGC!AF46&lt;&gt;"",EGC!AF46,"")</f>
        <v/>
      </c>
      <c r="H42" s="50" t="str">
        <f>IF(EGC!AG46&lt;&gt;"",EGC!AG46,"")</f>
        <v/>
      </c>
      <c r="I42" s="50">
        <f>IF(EGC!AH46&lt;&gt;"",EGC!AH46,"")</f>
        <v>4</v>
      </c>
      <c r="J42" s="50" t="str">
        <f>IF(EGC!AI46&lt;&gt;"",EGC!AI46,"")</f>
        <v/>
      </c>
      <c r="K42" s="50" t="str">
        <f>IF(EGC!AJ46&lt;&gt;"",EGC!AJ46,"")</f>
        <v/>
      </c>
    </row>
    <row r="43" spans="1:11" ht="30" customHeight="1" x14ac:dyDescent="0.25">
      <c r="A43" s="90" t="str">
        <f>EGC!AB43</f>
        <v>Francis Diego Moretto Sarturi</v>
      </c>
      <c r="B43" s="90" t="str">
        <f>EGC!Z43</f>
        <v>Fundações</v>
      </c>
      <c r="C43" s="91" t="str">
        <f>EGC!W42</f>
        <v>EGC8N</v>
      </c>
      <c r="D43" s="91" t="str">
        <f>EGC!Y42</f>
        <v>Noite</v>
      </c>
      <c r="E43" s="91" t="str">
        <f>EGC!AA43</f>
        <v>Presencial</v>
      </c>
      <c r="F43" s="50" t="str">
        <f>IF(EGC!AE43&lt;&gt;"",EGC!AE43,"")</f>
        <v/>
      </c>
      <c r="G43" s="50" t="str">
        <f>IF(EGC!AF43&lt;&gt;"",EGC!AF43,"")</f>
        <v/>
      </c>
      <c r="H43" s="50" t="str">
        <f>IF(EGC!AG43&lt;&gt;"",EGC!AG43,"")</f>
        <v/>
      </c>
      <c r="I43" s="50" t="str">
        <f>IF(EGC!AH43&lt;&gt;"",EGC!AH43,"")</f>
        <v/>
      </c>
      <c r="J43" s="50">
        <f>IF(EGC!AI43&lt;&gt;"",EGC!AI43,"")</f>
        <v>4</v>
      </c>
      <c r="K43" s="50" t="str">
        <f>IF(EGC!AJ43&lt;&gt;"",EGC!AJ43,"")</f>
        <v/>
      </c>
    </row>
    <row r="44" spans="1:11" ht="30" customHeight="1" x14ac:dyDescent="0.25">
      <c r="A44" s="90" t="str">
        <f>EGM!AB31</f>
        <v>Gabriel Ruggiero do Amaral</v>
      </c>
      <c r="B44" s="90" t="str">
        <f>EGM!Z31</f>
        <v>Materiais Metálicos e Polimérico</v>
      </c>
      <c r="C44" s="91" t="str">
        <f>EGM!W26</f>
        <v>EGM4N</v>
      </c>
      <c r="D44" s="91" t="str">
        <f>EGM!Y26</f>
        <v>Noite</v>
      </c>
      <c r="E44" s="91" t="str">
        <f>EGM!AA31</f>
        <v>Presencial</v>
      </c>
      <c r="F44" s="92">
        <f>IF(EGM!AE31&lt;&gt;0,EGM!AE31,"")</f>
        <v>4</v>
      </c>
      <c r="G44" s="92" t="str">
        <f>IF(EGM!AF31&lt;&gt;0,EGM!AF31,"")</f>
        <v/>
      </c>
      <c r="H44" s="92" t="str">
        <f>IF(EGM!AG31&lt;&gt;0,EGM!AG31,"")</f>
        <v/>
      </c>
      <c r="I44" s="92" t="str">
        <f>IF(EGM!AH31&lt;&gt;0,EGM!AH31,"")</f>
        <v/>
      </c>
      <c r="J44" s="92" t="str">
        <f>IF(EGM!AI31&lt;&gt;0,EGM!AI31,"")</f>
        <v/>
      </c>
      <c r="K44" s="92" t="str">
        <f>IF(EGM!AJ31&lt;&gt;0,EGM!AJ31,"")</f>
        <v/>
      </c>
    </row>
    <row r="45" spans="1:11" ht="30" customHeight="1" x14ac:dyDescent="0.25">
      <c r="A45" s="90" t="str">
        <f>EGC!AB35</f>
        <v>Gabriel Ruggiero do Amaral</v>
      </c>
      <c r="B45" s="90" t="str">
        <f>EGC!Z35</f>
        <v>Resistência dos Materiais I</v>
      </c>
      <c r="C45" s="91" t="str">
        <f>EGC!W34</f>
        <v>EGC6N</v>
      </c>
      <c r="D45" s="91" t="str">
        <f>EGC!Y34</f>
        <v>Noite</v>
      </c>
      <c r="E45" s="91" t="str">
        <f>EGC!AA35</f>
        <v>Presencial</v>
      </c>
      <c r="F45" s="50" t="str">
        <f>IF(EGC!AE35&lt;&gt;"",EGC!AE35,"")</f>
        <v/>
      </c>
      <c r="G45" s="50">
        <f>IF(EGC!AF35&lt;&gt;"",EGC!AF35,"")</f>
        <v>4</v>
      </c>
      <c r="H45" s="50" t="str">
        <f>IF(EGC!AG35&lt;&gt;"",EGC!AG35,"")</f>
        <v/>
      </c>
      <c r="I45" s="50" t="str">
        <f>IF(EGC!AH35&lt;&gt;"",EGC!AH35,"")</f>
        <v/>
      </c>
      <c r="J45" s="50" t="str">
        <f>IF(EGC!AI35&lt;&gt;"",EGC!AI35,"")</f>
        <v/>
      </c>
      <c r="K45" s="50" t="str">
        <f>IF(EGC!AJ35&lt;&gt;"",EGC!AJ35,"")</f>
        <v/>
      </c>
    </row>
    <row r="46" spans="1:11" ht="30" customHeight="1" x14ac:dyDescent="0.25">
      <c r="A46" s="90" t="str">
        <f>EGC!AB21</f>
        <v>Gabriel Ruggiero do Amaral</v>
      </c>
      <c r="B46" s="90" t="str">
        <f>EGC!Z21</f>
        <v>Ciência e Tecnologia dos Materiais</v>
      </c>
      <c r="C46" s="91" t="str">
        <f>EGC!W18</f>
        <v>EGC3N</v>
      </c>
      <c r="D46" s="91" t="str">
        <f>EGC!Y18</f>
        <v>Noite</v>
      </c>
      <c r="E46" s="91" t="str">
        <f>EGC!AA21</f>
        <v>Presencial</v>
      </c>
      <c r="F46" s="50" t="str">
        <f>IF(EGC!AE21&lt;&gt;"",EGC!AE21,"")</f>
        <v/>
      </c>
      <c r="G46" s="50" t="str">
        <f>IF(EGC!AF21&lt;&gt;"",EGC!AF21,"")</f>
        <v/>
      </c>
      <c r="H46" s="50">
        <f>IF(EGC!AG21&lt;&gt;"",EGC!AG21,"")</f>
        <v>1</v>
      </c>
      <c r="I46" s="50" t="str">
        <f>IF(EGC!AH21&lt;&gt;"",EGC!AH21,"")</f>
        <v/>
      </c>
      <c r="J46" s="50" t="str">
        <f>IF(EGC!AI21&lt;&gt;"",EGC!AI21,"")</f>
        <v/>
      </c>
      <c r="K46" s="50" t="str">
        <f>IF(EGC!AJ21&lt;&gt;"",EGC!AJ21,"")</f>
        <v/>
      </c>
    </row>
    <row r="47" spans="1:11" ht="30" customHeight="1" x14ac:dyDescent="0.25">
      <c r="A47" s="90" t="str">
        <f>EGM!AB21</f>
        <v>Gabriel Ruggiero do Amaral</v>
      </c>
      <c r="B47" s="90" t="str">
        <f>EGM!Z21</f>
        <v>Ciência e Tecnologia dos Materiais</v>
      </c>
      <c r="C47" s="91" t="str">
        <f>EGM!W18</f>
        <v>EGM3N</v>
      </c>
      <c r="D47" s="91" t="str">
        <f>EGM!Y18</f>
        <v>Noite</v>
      </c>
      <c r="E47" s="91" t="str">
        <f>EGM!AA21</f>
        <v>Presencial</v>
      </c>
      <c r="F47" s="92" t="str">
        <f>IF(EGM!AE21&lt;&gt;0,EGM!AE21,"")</f>
        <v/>
      </c>
      <c r="G47" s="92" t="str">
        <f>IF(EGM!AF21&lt;&gt;0,EGM!AF21,"")</f>
        <v/>
      </c>
      <c r="H47" s="92">
        <f>IF(EGM!AG21&lt;&gt;0,EGM!AG21,"")</f>
        <v>1</v>
      </c>
      <c r="I47" s="92" t="str">
        <f>IF(EGM!AH21&lt;&gt;0,EGM!AH21,"")</f>
        <v/>
      </c>
      <c r="J47" s="92" t="str">
        <f>IF(EGM!AI21&lt;&gt;0,EGM!AI21,"")</f>
        <v/>
      </c>
      <c r="K47" s="92" t="str">
        <f>IF(EGM!AJ21&lt;&gt;0,EGM!AJ21,"")</f>
        <v/>
      </c>
    </row>
    <row r="48" spans="1:11" ht="30" customHeight="1" x14ac:dyDescent="0.25">
      <c r="A48" s="49" t="str">
        <f>EGP!AB21</f>
        <v>Gabriel Ruggiero do Amaral</v>
      </c>
      <c r="B48" s="49" t="str">
        <f>EGP!Z21</f>
        <v>Ciência e Tecnologia dos Materiais</v>
      </c>
      <c r="C48" s="89" t="str">
        <f>EGP!$W$18</f>
        <v>EGP3N</v>
      </c>
      <c r="D48" s="89" t="str">
        <f>VLOOKUP(C48,EGP!$P$3:$S$14,2,0)</f>
        <v>Noite</v>
      </c>
      <c r="E48" s="89" t="str">
        <f>EGP!AA21</f>
        <v>Presencial</v>
      </c>
      <c r="F48" s="50" t="str">
        <f>IF(EGP!AE21&lt;&gt;"",EGP!AE21,"")</f>
        <v/>
      </c>
      <c r="G48" s="50" t="str">
        <f>IF(EGP!AF21&lt;&gt;"",EGP!AF21,"")</f>
        <v/>
      </c>
      <c r="H48" s="50">
        <f>IF(EGP!AG21&lt;&gt;"",EGP!AG21,"")</f>
        <v>2</v>
      </c>
      <c r="I48" s="50" t="str">
        <f>IF(EGP!AH21&lt;&gt;"",EGP!AH21,"")</f>
        <v/>
      </c>
      <c r="J48" s="50" t="str">
        <f>IF(EGP!AI21&lt;&gt;"",EGP!AI21,"")</f>
        <v/>
      </c>
      <c r="K48" s="50" t="str">
        <f>IF(EGP!AJ21&lt;&gt;"",EGP!AJ21,"")</f>
        <v/>
      </c>
    </row>
    <row r="49" spans="1:11" ht="30" customHeight="1" x14ac:dyDescent="0.25">
      <c r="A49" s="90" t="str">
        <f>EGC!AB47</f>
        <v>Gabriel Vaz Pacher</v>
      </c>
      <c r="B49" s="90" t="str">
        <f>EGC!Z47</f>
        <v>Saneamento – Água e Esgoto</v>
      </c>
      <c r="C49" s="91" t="str">
        <f>EGC!W42</f>
        <v>EGC8N</v>
      </c>
      <c r="D49" s="91" t="str">
        <f>EGC!Y42</f>
        <v>Noite</v>
      </c>
      <c r="E49" s="91" t="str">
        <f>EGC!AA47</f>
        <v>Presencial</v>
      </c>
      <c r="F49" s="50">
        <f>IF(EGC!AE47&lt;&gt;"",EGC!AE47,"")</f>
        <v>4</v>
      </c>
      <c r="G49" s="50" t="str">
        <f>IF(EGC!AF47&lt;&gt;"",EGC!AF47,"")</f>
        <v/>
      </c>
      <c r="H49" s="50" t="str">
        <f>IF(EGC!AG47&lt;&gt;"",EGC!AG47,"")</f>
        <v/>
      </c>
      <c r="I49" s="50" t="str">
        <f>IF(EGC!AH47&lt;&gt;"",EGC!AH47,"")</f>
        <v/>
      </c>
      <c r="J49" s="50" t="str">
        <f>IF(EGC!AI47&lt;&gt;"",EGC!AI47,"")</f>
        <v/>
      </c>
      <c r="K49" s="50" t="str">
        <f>IF(EGC!AJ47&lt;&gt;"",EGC!AJ47,"")</f>
        <v/>
      </c>
    </row>
    <row r="50" spans="1:11" ht="30" customHeight="1" x14ac:dyDescent="0.25">
      <c r="A50" s="90" t="str">
        <f>EGM!AB38</f>
        <v>Gabriel Vaz Pacher</v>
      </c>
      <c r="B50" s="90" t="str">
        <f>EGM!Z38</f>
        <v>Mecânica dos Fluidos</v>
      </c>
      <c r="C50" s="91" t="str">
        <f>EGM!W34</f>
        <v>EGM6N</v>
      </c>
      <c r="D50" s="91" t="str">
        <f>EGM!Y34</f>
        <v>Noite</v>
      </c>
      <c r="E50" s="91" t="str">
        <f>EGM!AA38</f>
        <v>Presencial</v>
      </c>
      <c r="F50" s="92" t="str">
        <f>IF(EGM!AE38&lt;&gt;0,EGM!AE38,"")</f>
        <v/>
      </c>
      <c r="G50" s="92">
        <f>IF(EGM!AF38&lt;&gt;0,EGM!AF38,"")</f>
        <v>4</v>
      </c>
      <c r="H50" s="92" t="str">
        <f>IF(EGM!AG38&lt;&gt;0,EGM!AG38,"")</f>
        <v/>
      </c>
      <c r="I50" s="92" t="str">
        <f>IF(EGM!AH38&lt;&gt;0,EGM!AH38,"")</f>
        <v/>
      </c>
      <c r="J50" s="92" t="str">
        <f>IF(EGM!AI38&lt;&gt;0,EGM!AI38,"")</f>
        <v/>
      </c>
      <c r="K50" s="92" t="str">
        <f>IF(EGM!AJ38&lt;&gt;0,EGM!AJ38,"")</f>
        <v/>
      </c>
    </row>
    <row r="51" spans="1:11" ht="30" customHeight="1" x14ac:dyDescent="0.25">
      <c r="A51" s="90" t="str">
        <f>EGM!AB46</f>
        <v>Gabriel Vaz Pacher</v>
      </c>
      <c r="B51" s="90" t="str">
        <f>EGM!Z46</f>
        <v>Sistemas Hidráulicos</v>
      </c>
      <c r="C51" s="91" t="str">
        <f>EGM!W42</f>
        <v>EGM7N</v>
      </c>
      <c r="D51" s="91" t="str">
        <f>EGM!Y42</f>
        <v>Noite</v>
      </c>
      <c r="E51" s="91" t="str">
        <f>EGM!AA46</f>
        <v>Presencial</v>
      </c>
      <c r="F51" s="92" t="str">
        <f>IF(EGM!AE46&lt;&gt;0,EGM!AE46,"")</f>
        <v/>
      </c>
      <c r="G51" s="92" t="str">
        <f>IF(EGM!AF46&lt;&gt;0,EGM!AF46,"")</f>
        <v/>
      </c>
      <c r="H51" s="92" t="str">
        <f>IF(EGM!AG46&lt;&gt;0,EGM!AG46,"")</f>
        <v/>
      </c>
      <c r="I51" s="92">
        <f>IF(EGM!AH46&lt;&gt;0,EGM!AH46,"")</f>
        <v>4</v>
      </c>
      <c r="J51" s="92" t="str">
        <f>IF(EGM!AI46&lt;&gt;0,EGM!AI46,"")</f>
        <v/>
      </c>
      <c r="K51" s="92" t="str">
        <f>IF(EGM!AJ46&lt;&gt;0,EGM!AJ46,"")</f>
        <v/>
      </c>
    </row>
    <row r="52" spans="1:11" ht="30" customHeight="1" x14ac:dyDescent="0.25">
      <c r="A52" s="49" t="str">
        <f>EGP!AB38</f>
        <v>Gabriel Vaz Pacher</v>
      </c>
      <c r="B52" s="49" t="str">
        <f>EGP!Z38</f>
        <v>Mecânica dos Fluidos</v>
      </c>
      <c r="C52" s="89" t="str">
        <f>EGP!$W$34</f>
        <v>EGP6N</v>
      </c>
      <c r="D52" s="89" t="str">
        <f>VLOOKUP(C52,EGP!$P$3:$S$14,2,0)</f>
        <v>Noite</v>
      </c>
      <c r="E52" s="89" t="str">
        <f>EGP!AA38</f>
        <v>Presencial</v>
      </c>
      <c r="F52" s="50" t="str">
        <f>IF(EGP!AE38&lt;&gt;"",EGP!AE38,"")</f>
        <v/>
      </c>
      <c r="G52" s="50" t="str">
        <f>IF(EGP!AF38&lt;&gt;"",EGP!AF38,"")</f>
        <v/>
      </c>
      <c r="H52" s="50" t="str">
        <f>IF(EGP!AG38&lt;&gt;"",EGP!AG38,"")</f>
        <v/>
      </c>
      <c r="I52" s="50" t="str">
        <f>IF(EGP!AH38&lt;&gt;"",EGP!AH38,"")</f>
        <v/>
      </c>
      <c r="J52" s="50">
        <f>IF(EGP!AI38&lt;&gt;"",EGP!AI38,"")</f>
        <v>4</v>
      </c>
      <c r="K52" s="50" t="str">
        <f>IF(EGP!AJ38&lt;&gt;"",EGP!AJ38,"")</f>
        <v/>
      </c>
    </row>
    <row r="53" spans="1:11" ht="30" customHeight="1" x14ac:dyDescent="0.25">
      <c r="A53" s="90" t="str">
        <f>EGC!AB61</f>
        <v>Gisele Pinna Braga</v>
      </c>
      <c r="B53" s="90" t="str">
        <f>EGC!Z61</f>
        <v>Optativa - Estúdio de Ferramentas Digitais - Modelagem de projeto (BIM)</v>
      </c>
      <c r="C53" s="91" t="str">
        <f>EGC!W58</f>
        <v>EGC10N</v>
      </c>
      <c r="D53" s="91" t="str">
        <f>EGC!Y58</f>
        <v>Noite</v>
      </c>
      <c r="E53" s="91" t="str">
        <f>EGC!AA61</f>
        <v>Presencial</v>
      </c>
      <c r="F53" s="50" t="str">
        <f>IF(EGC!AE61&lt;&gt;"",EGC!AE61,"")</f>
        <v/>
      </c>
      <c r="G53" s="50" t="str">
        <f>IF(EGC!AF61&lt;&gt;"",EGC!AF61,"")</f>
        <v/>
      </c>
      <c r="H53" s="50">
        <f>IF(EGC!AG61&lt;&gt;"",EGC!AG61,"")</f>
        <v>2</v>
      </c>
      <c r="I53" s="50" t="str">
        <f>IF(EGC!AH61&lt;&gt;"",EGC!AH61,"")</f>
        <v/>
      </c>
      <c r="J53" s="50" t="str">
        <f>IF(EGC!AI61&lt;&gt;"",EGC!AI61,"")</f>
        <v/>
      </c>
      <c r="K53" s="50" t="str">
        <f>IF(EGC!AJ61&lt;&gt;"",EGC!AJ61,"")</f>
        <v/>
      </c>
    </row>
    <row r="54" spans="1:11" ht="30" customHeight="1" x14ac:dyDescent="0.25">
      <c r="A54" s="49" t="str">
        <f>EGP!AB29</f>
        <v>Jair Fioravante Baggio</v>
      </c>
      <c r="B54" s="49" t="str">
        <f>EGP!Z29</f>
        <v>Estatística e Probabilidade</v>
      </c>
      <c r="C54" s="89" t="str">
        <f>EGP!$W$26</f>
        <v>EGP4N</v>
      </c>
      <c r="D54" s="89" t="str">
        <f>VLOOKUP(C54,EGP!$P$3:$S$14,2,0)</f>
        <v>Noite</v>
      </c>
      <c r="E54" s="89" t="str">
        <f>EGP!AA29</f>
        <v>Presencial</v>
      </c>
      <c r="F54" s="50">
        <f>IF(EGP!AE29&lt;&gt;"",EGP!AE29,"")</f>
        <v>4</v>
      </c>
      <c r="G54" s="50" t="str">
        <f>IF(EGP!AF29&lt;&gt;"",EGP!AF29,"")</f>
        <v/>
      </c>
      <c r="H54" s="50" t="str">
        <f>IF(EGP!AG29&lt;&gt;"",EGP!AG29,"")</f>
        <v/>
      </c>
      <c r="I54" s="50" t="str">
        <f>IF(EGP!AH29&lt;&gt;"",EGP!AH29,"")</f>
        <v/>
      </c>
      <c r="J54" s="50" t="str">
        <f>IF(EGP!AI29&lt;&gt;"",EGP!AI29,"")</f>
        <v/>
      </c>
      <c r="K54" s="50" t="str">
        <f>IF(EGP!AJ29&lt;&gt;"",EGP!AJ29,"")</f>
        <v/>
      </c>
    </row>
    <row r="55" spans="1:11" ht="30" customHeight="1" x14ac:dyDescent="0.25">
      <c r="A55" s="90" t="str">
        <f>EGC!AB22</f>
        <v>Jair Fioravante Baggio</v>
      </c>
      <c r="B55" s="90" t="str">
        <f>EGC!Z22</f>
        <v>Engenharia Econômica</v>
      </c>
      <c r="C55" s="91" t="str">
        <f>EGC!W18</f>
        <v>EGC3N</v>
      </c>
      <c r="D55" s="91" t="str">
        <f>EGC!Y18</f>
        <v>Noite</v>
      </c>
      <c r="E55" s="91" t="str">
        <f>EGC!AA22</f>
        <v>Presencial</v>
      </c>
      <c r="F55" s="50" t="str">
        <f>IF(EGC!AE22&lt;&gt;"",EGC!AE22,"")</f>
        <v/>
      </c>
      <c r="G55" s="50">
        <f>IF(EGC!AF22&lt;&gt;"",EGC!AF22,"")</f>
        <v>1</v>
      </c>
      <c r="H55" s="50" t="str">
        <f>IF(EGC!AG22&lt;&gt;"",EGC!AG22,"")</f>
        <v/>
      </c>
      <c r="I55" s="50" t="str">
        <f>IF(EGC!AH22&lt;&gt;"",EGC!AH22,"")</f>
        <v/>
      </c>
      <c r="J55" s="50" t="str">
        <f>IF(EGC!AI22&lt;&gt;"",EGC!AI22,"")</f>
        <v/>
      </c>
      <c r="K55" s="50" t="str">
        <f>IF(EGC!AJ22&lt;&gt;"",EGC!AJ22,"")</f>
        <v/>
      </c>
    </row>
    <row r="56" spans="1:11" ht="30" customHeight="1" x14ac:dyDescent="0.25">
      <c r="A56" s="90" t="str">
        <f>EGM!AB22</f>
        <v>Jair Fioravante Baggio</v>
      </c>
      <c r="B56" s="90" t="str">
        <f>EGM!Z22</f>
        <v>Engenharia Econômica</v>
      </c>
      <c r="C56" s="91" t="str">
        <f>EGM!W18</f>
        <v>EGM3N</v>
      </c>
      <c r="D56" s="91" t="str">
        <f>EGM!Y18</f>
        <v>Noite</v>
      </c>
      <c r="E56" s="91" t="str">
        <f>EGM!AA22</f>
        <v>Presencial</v>
      </c>
      <c r="F56" s="92" t="str">
        <f>IF(EGM!AE22&lt;&gt;0,EGM!AE22,"")</f>
        <v/>
      </c>
      <c r="G56" s="92">
        <f>IF(EGM!AF22&lt;&gt;0,EGM!AF22,"")</f>
        <v>1</v>
      </c>
      <c r="H56" s="92" t="str">
        <f>IF(EGM!AG22&lt;&gt;0,EGM!AG22,"")</f>
        <v/>
      </c>
      <c r="I56" s="92" t="str">
        <f>IF(EGM!AH22&lt;&gt;0,EGM!AH22,"")</f>
        <v/>
      </c>
      <c r="J56" s="92" t="str">
        <f>IF(EGM!AI22&lt;&gt;0,EGM!AI22,"")</f>
        <v/>
      </c>
      <c r="K56" s="92" t="str">
        <f>IF(EGM!AJ22&lt;&gt;0,EGM!AJ22,"")</f>
        <v/>
      </c>
    </row>
    <row r="57" spans="1:11" ht="30" customHeight="1" x14ac:dyDescent="0.25">
      <c r="A57" s="90" t="str">
        <f>EGC!AB4</f>
        <v>Jair Fioravante Baggio</v>
      </c>
      <c r="B57" s="90" t="str">
        <f>EGC!Z4</f>
        <v>Engenharia Econômica</v>
      </c>
      <c r="C57" s="91" t="str">
        <f>EGC!W2</f>
        <v>EGC2M</v>
      </c>
      <c r="D57" s="91" t="str">
        <f>EGC!Y2</f>
        <v>Manhã</v>
      </c>
      <c r="E57" s="91" t="str">
        <f>EGC!AA4</f>
        <v>Presencial</v>
      </c>
      <c r="F57" s="50" t="str">
        <f>IF(EGC!AE4&lt;&gt;"",EGC!AE4,"")</f>
        <v/>
      </c>
      <c r="G57" s="50">
        <f>IF(EGC!AF4&lt;&gt;"",EGC!AF4,"")</f>
        <v>2</v>
      </c>
      <c r="H57" s="50" t="str">
        <f>IF(EGC!AG4&lt;&gt;"",EGC!AG4,"")</f>
        <v/>
      </c>
      <c r="I57" s="50" t="str">
        <f>IF(EGC!AH4&lt;&gt;"",EGC!AH4,"")</f>
        <v/>
      </c>
      <c r="J57" s="50" t="str">
        <f>IF(EGC!AI4&lt;&gt;"",EGC!AI4,"")</f>
        <v/>
      </c>
      <c r="K57" s="50" t="str">
        <f>IF(EGC!AJ4&lt;&gt;"",EGC!AJ4,"")</f>
        <v/>
      </c>
    </row>
    <row r="58" spans="1:11" ht="30" customHeight="1" x14ac:dyDescent="0.25">
      <c r="A58" s="90" t="str">
        <f>EGM!AB4</f>
        <v>Jair Fioravante Baggio</v>
      </c>
      <c r="B58" s="90" t="str">
        <f>EGM!Z4</f>
        <v>Engenharia Econômica</v>
      </c>
      <c r="C58" s="91" t="str">
        <f>EGM!W2</f>
        <v>EGM2M</v>
      </c>
      <c r="D58" s="91" t="str">
        <f>EGM!Y2</f>
        <v>Manhã</v>
      </c>
      <c r="E58" s="91" t="str">
        <f>EGM!AA4</f>
        <v>Presencial</v>
      </c>
      <c r="F58" s="92" t="str">
        <f>IF(EGM!AE4&lt;&gt;0,EGM!AE4,"")</f>
        <v/>
      </c>
      <c r="G58" s="92">
        <f>IF(EGM!AF4&lt;&gt;0,EGM!AF4,"")</f>
        <v>2</v>
      </c>
      <c r="H58" s="92" t="str">
        <f>IF(EGM!AG4&lt;&gt;0,EGM!AG4,"")</f>
        <v/>
      </c>
      <c r="I58" s="92" t="str">
        <f>IF(EGM!AH4&lt;&gt;0,EGM!AH4,"")</f>
        <v/>
      </c>
      <c r="J58" s="92" t="str">
        <f>IF(EGM!AI4&lt;&gt;0,EGM!AI4,"")</f>
        <v/>
      </c>
      <c r="K58" s="92" t="str">
        <f>IF(EGM!AJ4&lt;&gt;0,EGM!AJ4,"")</f>
        <v/>
      </c>
    </row>
    <row r="59" spans="1:11" ht="30" customHeight="1" x14ac:dyDescent="0.25">
      <c r="A59" s="49" t="str">
        <f>EGP!AB22</f>
        <v>Jair Fioravante Baggio</v>
      </c>
      <c r="B59" s="49" t="str">
        <f>EGP!Z22</f>
        <v>Engenharia Econômica</v>
      </c>
      <c r="C59" s="89" t="str">
        <f>EGP!$W$18</f>
        <v>EGP3N</v>
      </c>
      <c r="D59" s="89" t="str">
        <f>VLOOKUP(C59,EGP!$P$3:$S$14,2,0)</f>
        <v>Noite</v>
      </c>
      <c r="E59" s="89" t="str">
        <f>EGP!AA22</f>
        <v>Presencial</v>
      </c>
      <c r="F59" s="50" t="str">
        <f>IF(EGP!AE22&lt;&gt;"",EGP!AE22,"")</f>
        <v/>
      </c>
      <c r="G59" s="50">
        <f>IF(EGP!AF22&lt;&gt;"",EGP!AF22,"")</f>
        <v>2</v>
      </c>
      <c r="H59" s="50" t="str">
        <f>IF(EGP!AG22&lt;&gt;"",EGP!AG22,"")</f>
        <v/>
      </c>
      <c r="I59" s="50" t="str">
        <f>IF(EGP!AH22&lt;&gt;"",EGP!AH22,"")</f>
        <v/>
      </c>
      <c r="J59" s="50" t="str">
        <f>IF(EGP!AI22&lt;&gt;"",EGP!AI22,"")</f>
        <v/>
      </c>
      <c r="K59" s="50" t="str">
        <f>IF(EGP!AJ22&lt;&gt;"",EGP!AJ22,"")</f>
        <v/>
      </c>
    </row>
    <row r="60" spans="1:11" ht="30" customHeight="1" x14ac:dyDescent="0.25">
      <c r="A60" s="90" t="str">
        <f>EGC!AB29</f>
        <v>Jair Fioravante Baggio</v>
      </c>
      <c r="B60" s="90" t="str">
        <f>EGC!Z29</f>
        <v>Estatística e Probabilidade</v>
      </c>
      <c r="C60" s="91" t="str">
        <f>EGC!W26</f>
        <v>EGC4N</v>
      </c>
      <c r="D60" s="91" t="str">
        <f>EGC!Y26</f>
        <v>Noite</v>
      </c>
      <c r="E60" s="91" t="str">
        <f>EGC!AA29</f>
        <v>Presencial</v>
      </c>
      <c r="F60" s="50" t="str">
        <f>IF(EGC!AE29&lt;&gt;"",EGC!AE29,"")</f>
        <v/>
      </c>
      <c r="G60" s="50" t="str">
        <f>IF(EGC!AF29&lt;&gt;"",EGC!AF29,"")</f>
        <v/>
      </c>
      <c r="H60" s="50">
        <f>IF(EGC!AG29&lt;&gt;"",EGC!AG29,"")</f>
        <v>2</v>
      </c>
      <c r="I60" s="50" t="str">
        <f>IF(EGC!AH29&lt;&gt;"",EGC!AH29,"")</f>
        <v/>
      </c>
      <c r="J60" s="50" t="str">
        <f>IF(EGC!AI29&lt;&gt;"",EGC!AI29,"")</f>
        <v/>
      </c>
      <c r="K60" s="50" t="str">
        <f>IF(EGC!AJ29&lt;&gt;"",EGC!AJ29,"")</f>
        <v/>
      </c>
    </row>
    <row r="61" spans="1:11" ht="30" customHeight="1" x14ac:dyDescent="0.25">
      <c r="A61" s="90" t="str">
        <f>EGM!AB29</f>
        <v>Jair Fioravante Baggio</v>
      </c>
      <c r="B61" s="90" t="str">
        <f>EGM!Z29</f>
        <v>Estatística e Probabilidade</v>
      </c>
      <c r="C61" s="91" t="str">
        <f>EGM!W26</f>
        <v>EGM4N</v>
      </c>
      <c r="D61" s="91" t="str">
        <f>EGM!Y26</f>
        <v>Noite</v>
      </c>
      <c r="E61" s="91" t="str">
        <f>EGM!AA29</f>
        <v>Presencial</v>
      </c>
      <c r="F61" s="92" t="str">
        <f>IF(EGM!AE29&lt;&gt;0,EGM!AE29,"")</f>
        <v/>
      </c>
      <c r="G61" s="92" t="str">
        <f>IF(EGM!AF29&lt;&gt;0,EGM!AF29,"")</f>
        <v/>
      </c>
      <c r="H61" s="92">
        <f>IF(EGM!AG29&lt;&gt;0,EGM!AG29,"")</f>
        <v>2</v>
      </c>
      <c r="I61" s="92" t="str">
        <f>IF(EGM!AH29&lt;&gt;0,EGM!AH29,"")</f>
        <v/>
      </c>
      <c r="J61" s="92" t="str">
        <f>IF(EGM!AI29&lt;&gt;0,EGM!AI29,"")</f>
        <v/>
      </c>
      <c r="K61" s="92" t="str">
        <f>IF(EGM!AJ29&lt;&gt;0,EGM!AJ29,"")</f>
        <v/>
      </c>
    </row>
    <row r="62" spans="1:11" ht="30" customHeight="1" x14ac:dyDescent="0.25">
      <c r="A62" s="90" t="str">
        <f>EGC!AB12</f>
        <v>Jair Fioravante Baggio</v>
      </c>
      <c r="B62" s="90" t="str">
        <f>EGC!Z12</f>
        <v>Engenharia Econômica</v>
      </c>
      <c r="C62" s="91" t="str">
        <f>EGC!W10</f>
        <v>EGC2N</v>
      </c>
      <c r="D62" s="91" t="str">
        <f>EGC!Y10</f>
        <v>Noite</v>
      </c>
      <c r="E62" s="91" t="str">
        <f>EGC!AA12</f>
        <v>Presencial</v>
      </c>
      <c r="F62" s="50" t="str">
        <f>IF(EGC!AE12&lt;&gt;"",EGC!AE12,"")</f>
        <v/>
      </c>
      <c r="G62" s="50" t="str">
        <f>IF(EGC!AF12&lt;&gt;"",EGC!AF12,"")</f>
        <v/>
      </c>
      <c r="H62" s="50" t="str">
        <f>IF(EGC!AG12&lt;&gt;"",EGC!AG12,"")</f>
        <v/>
      </c>
      <c r="I62" s="50">
        <f>IF(EGC!AH12&lt;&gt;"",EGC!AH12,"")</f>
        <v>2</v>
      </c>
      <c r="J62" s="50" t="str">
        <f>IF(EGC!AI12&lt;&gt;"",EGC!AI12,"")</f>
        <v/>
      </c>
      <c r="K62" s="50" t="str">
        <f>IF(EGC!AJ12&lt;&gt;"",EGC!AJ12,"")</f>
        <v/>
      </c>
    </row>
    <row r="63" spans="1:11" ht="30" customHeight="1" x14ac:dyDescent="0.25">
      <c r="A63" s="90" t="str">
        <f>EGM!AB12</f>
        <v>Jair Fioravante Baggio</v>
      </c>
      <c r="B63" s="90" t="str">
        <f>EGM!Z12</f>
        <v>Engenharia Econômica</v>
      </c>
      <c r="C63" s="91" t="str">
        <f>EGM!W10</f>
        <v>EGM2N</v>
      </c>
      <c r="D63" s="91" t="str">
        <f>EGM!Y10</f>
        <v>Noite</v>
      </c>
      <c r="E63" s="91" t="str">
        <f>EGM!AA12</f>
        <v>Presencial</v>
      </c>
      <c r="F63" s="92" t="str">
        <f>IF(EGM!AE12&lt;&gt;0,EGM!AE12,"")</f>
        <v/>
      </c>
      <c r="G63" s="92" t="str">
        <f>IF(EGM!AF12&lt;&gt;0,EGM!AF12,"")</f>
        <v/>
      </c>
      <c r="H63" s="92" t="str">
        <f>IF(EGM!AG12&lt;&gt;0,EGM!AG12,"")</f>
        <v/>
      </c>
      <c r="I63" s="92">
        <f>IF(EGM!AH12&lt;&gt;0,EGM!AH12,"")</f>
        <v>2</v>
      </c>
      <c r="J63" s="92" t="str">
        <f>IF(EGM!AI12&lt;&gt;0,EGM!AI12,"")</f>
        <v/>
      </c>
      <c r="K63" s="92" t="str">
        <f>IF(EGM!AJ12&lt;&gt;0,EGM!AJ12,"")</f>
        <v/>
      </c>
    </row>
    <row r="64" spans="1:11" ht="30" customHeight="1" x14ac:dyDescent="0.25">
      <c r="A64" s="49" t="str">
        <f>EGP!AB4</f>
        <v>Jair Fioravante Baggio</v>
      </c>
      <c r="B64" s="49" t="str">
        <f>EGP!Z4</f>
        <v>Geometria Analítica</v>
      </c>
      <c r="C64" s="89" t="str">
        <f>EGP!$W$2</f>
        <v>EGP2M</v>
      </c>
      <c r="D64" s="89" t="str">
        <f>VLOOKUP(C64,EGP!$P$3:$S$14,2,0)</f>
        <v>Manhã</v>
      </c>
      <c r="E64" s="89" t="str">
        <f>EGP!AA4</f>
        <v>Presencial</v>
      </c>
      <c r="F64" s="50" t="str">
        <f>IF(EGP!AE4&lt;&gt;"",EGP!AE4,"")</f>
        <v/>
      </c>
      <c r="G64" s="50" t="str">
        <f>IF(EGP!AF4&lt;&gt;"",EGP!AF4,"")</f>
        <v/>
      </c>
      <c r="H64" s="50" t="str">
        <f>IF(EGP!AG4&lt;&gt;"",EGP!AG4,"")</f>
        <v/>
      </c>
      <c r="I64" s="50">
        <f>IF(EGP!AH4&lt;&gt;"",EGP!AH4,"")</f>
        <v>4</v>
      </c>
      <c r="J64" s="50" t="str">
        <f>IF(EGP!AI4&lt;&gt;"",EGP!AI4,"")</f>
        <v/>
      </c>
      <c r="K64" s="50" t="str">
        <f>IF(EGP!AJ4&lt;&gt;"",EGP!AJ4,"")</f>
        <v/>
      </c>
    </row>
    <row r="65" spans="1:11" ht="30" customHeight="1" x14ac:dyDescent="0.25">
      <c r="A65" s="49" t="str">
        <f>EGP!AB12</f>
        <v>Jair Fioravante Baggio</v>
      </c>
      <c r="B65" s="49" t="str">
        <f>EGP!Z12</f>
        <v>Geometria Analítica</v>
      </c>
      <c r="C65" s="89" t="str">
        <f>EGP!$W$10</f>
        <v>EGP2N</v>
      </c>
      <c r="D65" s="89" t="str">
        <f>VLOOKUP(C65,EGP!$P$3:$S$14,2,0)</f>
        <v>Noite</v>
      </c>
      <c r="E65" s="89" t="str">
        <f>EGP!AA12</f>
        <v>Presencial</v>
      </c>
      <c r="F65" s="50" t="str">
        <f>IF(EGP!AE12&lt;&gt;"",EGP!AE12,"")</f>
        <v/>
      </c>
      <c r="G65" s="50" t="str">
        <f>IF(EGP!AF12&lt;&gt;"",EGP!AF12,"")</f>
        <v/>
      </c>
      <c r="H65" s="50" t="str">
        <f>IF(EGP!AG12&lt;&gt;"",EGP!AG12,"")</f>
        <v/>
      </c>
      <c r="I65" s="50" t="str">
        <f>IF(EGP!AH12&lt;&gt;"",EGP!AH12,"")</f>
        <v/>
      </c>
      <c r="J65" s="50">
        <f>IF(EGP!AI12&lt;&gt;"",EGP!AI12,"")</f>
        <v>4</v>
      </c>
      <c r="K65" s="50" t="str">
        <f>IF(EGP!AJ12&lt;&gt;"",EGP!AJ12,"")</f>
        <v/>
      </c>
    </row>
    <row r="66" spans="1:11" ht="30" customHeight="1" x14ac:dyDescent="0.25">
      <c r="A66" s="90" t="str">
        <f>EGC!AB30</f>
        <v>Josemar Luís Felix</v>
      </c>
      <c r="B66" s="90" t="str">
        <f>EGC!Z30</f>
        <v>Informática Aplicada</v>
      </c>
      <c r="C66" s="91" t="str">
        <f>EGC!W26</f>
        <v>EGC4N</v>
      </c>
      <c r="D66" s="91" t="str">
        <f>EGC!Y26</f>
        <v>Noite</v>
      </c>
      <c r="E66" s="91" t="str">
        <f>EGC!AA30</f>
        <v>Presencial</v>
      </c>
      <c r="F66" s="50" t="str">
        <f>IF(EGC!AE30&lt;&gt;"",EGC!AE30,"")</f>
        <v/>
      </c>
      <c r="G66" s="50">
        <f>IF(EGC!AF30&lt;&gt;"",EGC!AF30,"")</f>
        <v>2</v>
      </c>
      <c r="H66" s="50" t="str">
        <f>IF(EGC!AG30&lt;&gt;"",EGC!AG30,"")</f>
        <v/>
      </c>
      <c r="I66" s="50" t="str">
        <f>IF(EGC!AH30&lt;&gt;"",EGC!AH30,"")</f>
        <v/>
      </c>
      <c r="J66" s="50" t="str">
        <f>IF(EGC!AI30&lt;&gt;"",EGC!AI30,"")</f>
        <v/>
      </c>
      <c r="K66" s="50" t="str">
        <f>IF(EGC!AJ30&lt;&gt;"",EGC!AJ30,"")</f>
        <v/>
      </c>
    </row>
    <row r="67" spans="1:11" ht="30" customHeight="1" x14ac:dyDescent="0.25">
      <c r="A67" s="90" t="str">
        <f>EGM!AB30</f>
        <v>Josemar Luís Felix</v>
      </c>
      <c r="B67" s="90" t="str">
        <f>EGM!Z30</f>
        <v>Informática Aplicada</v>
      </c>
      <c r="C67" s="91" t="str">
        <f>EGM!W26</f>
        <v>EGM4N</v>
      </c>
      <c r="D67" s="91" t="str">
        <f>EGM!Y26</f>
        <v>Noite</v>
      </c>
      <c r="E67" s="91" t="str">
        <f>EGM!AA30</f>
        <v>Presencial</v>
      </c>
      <c r="F67" s="92" t="str">
        <f>IF(EGM!AE30&lt;&gt;0,EGM!AE30,"")</f>
        <v/>
      </c>
      <c r="G67" s="92">
        <f>IF(EGM!AF30&lt;&gt;0,EGM!AF30,"")</f>
        <v>2</v>
      </c>
      <c r="H67" s="92" t="str">
        <f>IF(EGM!AG30&lt;&gt;0,EGM!AG30,"")</f>
        <v/>
      </c>
      <c r="I67" s="92" t="str">
        <f>IF(EGM!AH30&lt;&gt;0,EGM!AH30,"")</f>
        <v/>
      </c>
      <c r="J67" s="92" t="str">
        <f>IF(EGM!AI30&lt;&gt;0,EGM!AI30,"")</f>
        <v/>
      </c>
      <c r="K67" s="92" t="str">
        <f>IF(EGM!AJ30&lt;&gt;0,EGM!AJ30,"")</f>
        <v/>
      </c>
    </row>
    <row r="68" spans="1:11" ht="30" customHeight="1" x14ac:dyDescent="0.25">
      <c r="A68" s="49" t="str">
        <f>EGP!AB30</f>
        <v>Josemar Luís Felix</v>
      </c>
      <c r="B68" s="49" t="str">
        <f>EGP!Z30</f>
        <v>Informática Aplicada</v>
      </c>
      <c r="C68" s="89" t="str">
        <f>EGP!$W$26</f>
        <v>EGP4N</v>
      </c>
      <c r="D68" s="89" t="str">
        <f>VLOOKUP(C68,EGP!$P$3:$S$14,2,0)</f>
        <v>Noite</v>
      </c>
      <c r="E68" s="89" t="str">
        <f>EGP!AA30</f>
        <v>Presencial</v>
      </c>
      <c r="F68" s="50" t="str">
        <f>IF(EGP!AE30&lt;&gt;"",EGP!AE30,"")</f>
        <v/>
      </c>
      <c r="G68" s="50" t="str">
        <f>IF(EGP!AF30&lt;&gt;"",EGP!AF30,"")</f>
        <v/>
      </c>
      <c r="H68" s="50">
        <f>IF(EGP!AG30&lt;&gt;"",EGP!AG30,"")</f>
        <v>4</v>
      </c>
      <c r="I68" s="50" t="str">
        <f>IF(EGP!AH30&lt;&gt;"",EGP!AH30,"")</f>
        <v/>
      </c>
      <c r="J68" s="50" t="str">
        <f>IF(EGP!AI30&lt;&gt;"",EGP!AI30,"")</f>
        <v/>
      </c>
      <c r="K68" s="50" t="str">
        <f>IF(EGP!AJ30&lt;&gt;"",EGP!AJ30,"")</f>
        <v/>
      </c>
    </row>
    <row r="69" spans="1:11" ht="30" customHeight="1" x14ac:dyDescent="0.25">
      <c r="A69" s="90" t="str">
        <f>EGM!AB62</f>
        <v>Josemar Luís Felix</v>
      </c>
      <c r="B69" s="90" t="str">
        <f>EGM!Z62</f>
        <v>Informática Aplicada</v>
      </c>
      <c r="C69" s="91" t="str">
        <f>EGM!W58</f>
        <v>EGM10N</v>
      </c>
      <c r="D69" s="91" t="str">
        <f>EGM!Y58</f>
        <v>Noite</v>
      </c>
      <c r="E69" s="91" t="str">
        <f>EGM!AA62</f>
        <v>Presencial</v>
      </c>
      <c r="F69" s="92" t="str">
        <f>IF(EGM!AE62&lt;&gt;0,EGM!AE62,"")</f>
        <v/>
      </c>
      <c r="G69" s="92" t="str">
        <f>IF(EGM!AF62&lt;&gt;0,EGM!AF62,"")</f>
        <v/>
      </c>
      <c r="H69" s="92" t="str">
        <f>IF(EGM!AG62&lt;&gt;0,EGM!AG62,"")</f>
        <v/>
      </c>
      <c r="I69" s="92">
        <f>IF(EGM!AH62&lt;&gt;0,EGM!AH62,"")</f>
        <v>2</v>
      </c>
      <c r="J69" s="92" t="str">
        <f>IF(EGM!AI62&lt;&gt;0,EGM!AI62,"")</f>
        <v/>
      </c>
      <c r="K69" s="92" t="str">
        <f>IF(EGM!AJ62&lt;&gt;0,EGM!AJ62,"")</f>
        <v/>
      </c>
    </row>
    <row r="70" spans="1:11" ht="30" customHeight="1" x14ac:dyDescent="0.25">
      <c r="A70" s="90" t="str">
        <f>EGC!AB3</f>
        <v>Josemar Luís Felix</v>
      </c>
      <c r="B70" s="90" t="str">
        <f>EGC!Z3</f>
        <v>Algoritmos de Programação</v>
      </c>
      <c r="C70" s="91" t="str">
        <f>EGC!W2</f>
        <v>EGC2M</v>
      </c>
      <c r="D70" s="91" t="str">
        <f>EGC!Y2</f>
        <v>Manhã</v>
      </c>
      <c r="E70" s="91" t="str">
        <f>EGC!AA3</f>
        <v>Presencial</v>
      </c>
      <c r="F70" s="50" t="str">
        <f>IF(EGC!AE3&lt;&gt;"",EGC!AE3,"")</f>
        <v/>
      </c>
      <c r="G70" s="50" t="str">
        <f>IF(EGC!AF3&lt;&gt;"",EGC!AF3,"")</f>
        <v/>
      </c>
      <c r="H70" s="50" t="str">
        <f>IF(EGC!AG3&lt;&gt;"",EGC!AG3,"")</f>
        <v/>
      </c>
      <c r="I70" s="50" t="str">
        <f>IF(EGC!AH3&lt;&gt;"",EGC!AH3,"")</f>
        <v/>
      </c>
      <c r="J70" s="50">
        <f>IF(EGC!AI3&lt;&gt;"",EGC!AI3,"")</f>
        <v>2</v>
      </c>
      <c r="K70" s="50" t="str">
        <f>IF(EGC!AJ3&lt;&gt;"",EGC!AJ3,"")</f>
        <v/>
      </c>
    </row>
    <row r="71" spans="1:11" ht="30" customHeight="1" x14ac:dyDescent="0.25">
      <c r="A71" s="49" t="str">
        <f>EGM!AB3</f>
        <v>Josemar Luís Felix</v>
      </c>
      <c r="B71" s="49" t="str">
        <f>EGM!Z3</f>
        <v>Algoritmos de Programação</v>
      </c>
      <c r="C71" s="89" t="str">
        <f>EGM!W2</f>
        <v>EGM2M</v>
      </c>
      <c r="D71" s="89" t="str">
        <f>EGM!Y2</f>
        <v>Manhã</v>
      </c>
      <c r="E71" s="89" t="str">
        <f>EGM!AA3</f>
        <v>Presencial</v>
      </c>
      <c r="F71" s="50" t="str">
        <f>IF(EGM!AE3&lt;&gt;0,EGM!AE3,"")</f>
        <v/>
      </c>
      <c r="G71" s="50" t="str">
        <f>IF(EGM!AF3&lt;&gt;0,EGM!AF3,"")</f>
        <v/>
      </c>
      <c r="H71" s="50" t="str">
        <f>IF(EGM!AG3&lt;&gt;0,EGM!AG3,"")</f>
        <v/>
      </c>
      <c r="I71" s="50" t="str">
        <f>IF(EGM!AH3&lt;&gt;0,EGM!AH3,"")</f>
        <v/>
      </c>
      <c r="J71" s="50">
        <f>IF(EGM!AI3&lt;&gt;0,EGM!AI3,"")</f>
        <v>2</v>
      </c>
      <c r="K71" s="50" t="str">
        <f>IF(EGM!AJ3&lt;&gt;0,EGM!AJ3,"")</f>
        <v/>
      </c>
    </row>
    <row r="72" spans="1:11" ht="30" customHeight="1" x14ac:dyDescent="0.25">
      <c r="A72" s="90" t="str">
        <f>EGC!AB11</f>
        <v>Josemar Luís Felix</v>
      </c>
      <c r="B72" s="90" t="str">
        <f>EGC!Z11</f>
        <v>Algoritmos de Programação</v>
      </c>
      <c r="C72" s="91" t="str">
        <f>EGC!W10</f>
        <v>EGC2N</v>
      </c>
      <c r="D72" s="91" t="str">
        <f>EGC!Y10</f>
        <v>Noite</v>
      </c>
      <c r="E72" s="91" t="str">
        <f>EGC!AA11</f>
        <v>Presencial</v>
      </c>
      <c r="F72" s="50" t="str">
        <f>IF(EGC!AE11&lt;&gt;"",EGC!AE11,"")</f>
        <v/>
      </c>
      <c r="G72" s="50" t="str">
        <f>IF(EGC!AF11&lt;&gt;"",EGC!AF11,"")</f>
        <v/>
      </c>
      <c r="H72" s="50" t="str">
        <f>IF(EGC!AG11&lt;&gt;"",EGC!AG11,"")</f>
        <v/>
      </c>
      <c r="I72" s="50" t="str">
        <f>IF(EGC!AH11&lt;&gt;"",EGC!AH11,"")</f>
        <v/>
      </c>
      <c r="J72" s="50">
        <f>IF(EGC!AI11&lt;&gt;"",EGC!AI11,"")</f>
        <v>2</v>
      </c>
      <c r="K72" s="50" t="str">
        <f>IF(EGC!AJ11&lt;&gt;"",EGC!AJ11,"")</f>
        <v/>
      </c>
    </row>
    <row r="73" spans="1:11" ht="30" customHeight="1" x14ac:dyDescent="0.25">
      <c r="A73" s="90" t="str">
        <f>EGM!AB11</f>
        <v>Josemar Luís Felix</v>
      </c>
      <c r="B73" s="90" t="str">
        <f>EGM!Z11</f>
        <v>Algoritmos de Programação</v>
      </c>
      <c r="C73" s="91" t="str">
        <f>EGM!W10</f>
        <v>EGM2N</v>
      </c>
      <c r="D73" s="91" t="str">
        <f>EGM!Y10</f>
        <v>Noite</v>
      </c>
      <c r="E73" s="91" t="str">
        <f>EGM!AA11</f>
        <v>Presencial</v>
      </c>
      <c r="F73" s="92" t="str">
        <f>IF(EGM!AE11&lt;&gt;0,EGM!AE11,"")</f>
        <v/>
      </c>
      <c r="G73" s="92" t="str">
        <f>IF(EGM!AF11&lt;&gt;0,EGM!AF11,"")</f>
        <v/>
      </c>
      <c r="H73" s="92" t="str">
        <f>IF(EGM!AG11&lt;&gt;0,EGM!AG11,"")</f>
        <v/>
      </c>
      <c r="I73" s="92" t="str">
        <f>IF(EGM!AH11&lt;&gt;0,EGM!AH11,"")</f>
        <v/>
      </c>
      <c r="J73" s="92">
        <f>IF(EGM!AI11&lt;&gt;0,EGM!AI11,"")</f>
        <v>2</v>
      </c>
      <c r="K73" s="92" t="str">
        <f>IF(EGM!AJ11&lt;&gt;0,EGM!AJ11,"")</f>
        <v/>
      </c>
    </row>
    <row r="74" spans="1:11" ht="30" customHeight="1" x14ac:dyDescent="0.25">
      <c r="A74" s="49" t="str">
        <f>EGP!AB5</f>
        <v>Kellen Dayelle Endler</v>
      </c>
      <c r="B74" s="49" t="str">
        <f>EGP!Z5</f>
        <v>Gestão da Produção</v>
      </c>
      <c r="C74" s="89" t="str">
        <f>EGP!$W$2</f>
        <v>EGP2M</v>
      </c>
      <c r="D74" s="89" t="str">
        <f>VLOOKUP(C74,EGP!$P$3:$S$14,2,0)</f>
        <v>Manhã</v>
      </c>
      <c r="E74" s="89" t="str">
        <f>EGP!AA5</f>
        <v>Presencial</v>
      </c>
      <c r="F74" s="50" t="str">
        <f>IF(EGP!AE5&lt;&gt;"",EGP!AE5,"")</f>
        <v/>
      </c>
      <c r="G74" s="50">
        <f>IF(EGP!AF5&lt;&gt;"",EGP!AF5,"")</f>
        <v>4</v>
      </c>
      <c r="H74" s="50" t="str">
        <f>IF(EGP!AG5&lt;&gt;"",EGP!AG5,"")</f>
        <v/>
      </c>
      <c r="I74" s="50" t="str">
        <f>IF(EGP!AH5&lt;&gt;"",EGP!AH5,"")</f>
        <v/>
      </c>
      <c r="J74" s="50" t="str">
        <f>IF(EGP!AI5&lt;&gt;"",EGP!AI5,"")</f>
        <v/>
      </c>
      <c r="K74" s="50" t="str">
        <f>IF(EGP!AJ5&lt;&gt;"",EGP!AJ5,"")</f>
        <v/>
      </c>
    </row>
    <row r="75" spans="1:11" ht="30" customHeight="1" x14ac:dyDescent="0.25">
      <c r="A75" s="49" t="str">
        <f>EGP!AB36</f>
        <v>Kellen Dayelle Endler</v>
      </c>
      <c r="B75" s="49" t="str">
        <f>EGP!Z36</f>
        <v>Planejamento Programação e Controle da Produção</v>
      </c>
      <c r="C75" s="89" t="str">
        <f>EGP!$W$34</f>
        <v>EGP6N</v>
      </c>
      <c r="D75" s="89" t="str">
        <f>VLOOKUP(C75,EGP!$P$3:$S$14,2,0)</f>
        <v>Noite</v>
      </c>
      <c r="E75" s="89" t="str">
        <f>EGP!AA36</f>
        <v>Presencial</v>
      </c>
      <c r="F75" s="50" t="str">
        <f>IF(EGP!AE36&lt;&gt;"",EGP!AE36,"")</f>
        <v/>
      </c>
      <c r="G75" s="50" t="str">
        <f>IF(EGP!AF36&lt;&gt;"",EGP!AF36,"")</f>
        <v/>
      </c>
      <c r="H75" s="50">
        <f>IF(EGP!AG36&lt;&gt;"",EGP!AG36,"")</f>
        <v>4</v>
      </c>
      <c r="I75" s="50" t="str">
        <f>IF(EGP!AH36&lt;&gt;"",EGP!AH36,"")</f>
        <v/>
      </c>
      <c r="J75" s="50" t="str">
        <f>IF(EGP!AI36&lt;&gt;"",EGP!AI36,"")</f>
        <v/>
      </c>
      <c r="K75" s="50" t="str">
        <f>IF(EGP!AJ36&lt;&gt;"",EGP!AJ36,"")</f>
        <v/>
      </c>
    </row>
    <row r="76" spans="1:11" ht="30" customHeight="1" x14ac:dyDescent="0.25">
      <c r="A76" s="49" t="str">
        <f>EGP!AB31</f>
        <v>Kellen Dayelle Endler</v>
      </c>
      <c r="B76" s="49" t="str">
        <f>EGP!Z31</f>
        <v>Gestão da Produção</v>
      </c>
      <c r="C76" s="89" t="str">
        <f>EGP!$W$26</f>
        <v>EGP4N</v>
      </c>
      <c r="D76" s="89" t="str">
        <f>VLOOKUP(C76,EGP!$P$3:$S$14,2,0)</f>
        <v>Noite</v>
      </c>
      <c r="E76" s="89" t="str">
        <f>EGP!AA31</f>
        <v>Presencial</v>
      </c>
      <c r="F76" s="50" t="str">
        <f>IF(EGP!AE31&lt;&gt;"",EGP!AE31,"")</f>
        <v/>
      </c>
      <c r="G76" s="50" t="str">
        <f>IF(EGP!AF31&lt;&gt;"",EGP!AF31,"")</f>
        <v/>
      </c>
      <c r="H76" s="50" t="str">
        <f>IF(EGP!AG31&lt;&gt;"",EGP!AG31,"")</f>
        <v/>
      </c>
      <c r="I76" s="50">
        <f>IF(EGP!AH31&lt;&gt;"",EGP!AH31,"")</f>
        <v>2</v>
      </c>
      <c r="J76" s="50" t="str">
        <f>IF(EGP!AI31&lt;&gt;"",EGP!AI31,"")</f>
        <v/>
      </c>
      <c r="K76" s="50" t="str">
        <f>IF(EGP!AJ31&lt;&gt;"",EGP!AJ31,"")</f>
        <v/>
      </c>
    </row>
    <row r="77" spans="1:11" ht="30" customHeight="1" x14ac:dyDescent="0.25">
      <c r="A77" s="49" t="str">
        <f>EGP!AB13</f>
        <v>Kellen Dayelle Endler</v>
      </c>
      <c r="B77" s="49" t="str">
        <f>EGP!Z13</f>
        <v>Gestão da Produção</v>
      </c>
      <c r="C77" s="89" t="str">
        <f>EGP!$W$10</f>
        <v>EGP2N</v>
      </c>
      <c r="D77" s="89" t="str">
        <f>VLOOKUP(C77,EGP!$P$3:$S$14,2,0)</f>
        <v>Noite</v>
      </c>
      <c r="E77" s="89" t="str">
        <f>EGP!AA13</f>
        <v>Presencial</v>
      </c>
      <c r="F77" s="50" t="str">
        <f>IF(EGP!AE13&lt;&gt;"",EGP!AE13,"")</f>
        <v/>
      </c>
      <c r="G77" s="50" t="str">
        <f>IF(EGP!AF13&lt;&gt;"",EGP!AF13,"")</f>
        <v/>
      </c>
      <c r="H77" s="50" t="str">
        <f>IF(EGP!AG13&lt;&gt;"",EGP!AG13,"")</f>
        <v/>
      </c>
      <c r="I77" s="50">
        <f>IF(EGP!AH13&lt;&gt;"",EGP!AH13,"")</f>
        <v>2</v>
      </c>
      <c r="J77" s="50" t="str">
        <f>IF(EGP!AI13&lt;&gt;"",EGP!AI13,"")</f>
        <v/>
      </c>
      <c r="K77" s="50" t="str">
        <f>IF(EGP!AJ13&lt;&gt;"",EGP!AJ13,"")</f>
        <v/>
      </c>
    </row>
    <row r="78" spans="1:11" ht="30" customHeight="1" x14ac:dyDescent="0.25">
      <c r="A78" s="90" t="str">
        <f>EGC!AB60</f>
        <v>Lindsay Thais Arndt</v>
      </c>
      <c r="B78" s="90" t="str">
        <f>EGC!Z60</f>
        <v>Sistemas de Transportes</v>
      </c>
      <c r="C78" s="91" t="str">
        <f>EGC!W58</f>
        <v>EGC10N</v>
      </c>
      <c r="D78" s="91" t="str">
        <f>EGC!Y58</f>
        <v>Noite</v>
      </c>
      <c r="E78" s="91" t="str">
        <f>EGC!AA60</f>
        <v>Presencial</v>
      </c>
      <c r="F78" s="50">
        <f>IF(EGC!AE60&lt;&gt;"",EGC!AE60,"")</f>
        <v>4</v>
      </c>
      <c r="G78" s="50" t="str">
        <f>IF(EGC!AF60&lt;&gt;"",EGC!AF60,"")</f>
        <v/>
      </c>
      <c r="H78" s="50" t="str">
        <f>IF(EGC!AG60&lt;&gt;"",EGC!AG60,"")</f>
        <v/>
      </c>
      <c r="I78" s="50" t="str">
        <f>IF(EGC!AH60&lt;&gt;"",EGC!AH60,"")</f>
        <v/>
      </c>
      <c r="J78" s="50" t="str">
        <f>IF(EGC!AI60&lt;&gt;"",EGC!AI60,"")</f>
        <v/>
      </c>
      <c r="K78" s="50" t="str">
        <f>IF(EGC!AJ60&lt;&gt;"",EGC!AJ60,"")</f>
        <v/>
      </c>
    </row>
    <row r="79" spans="1:11" ht="30" customHeight="1" x14ac:dyDescent="0.25">
      <c r="A79" s="90" t="str">
        <f>EGC!AB62</f>
        <v>Lindsay Thais Arndt</v>
      </c>
      <c r="B79" s="90" t="str">
        <f>EGC!Z62</f>
        <v>Optativa - Pavimentação</v>
      </c>
      <c r="C79" s="91" t="str">
        <f>EGC!W58</f>
        <v>EGC10N</v>
      </c>
      <c r="D79" s="91" t="str">
        <f>EGC!Y58</f>
        <v>Noite</v>
      </c>
      <c r="E79" s="91" t="str">
        <f>EGC!AA62</f>
        <v>Presencial</v>
      </c>
      <c r="F79" s="50" t="str">
        <f>IF(EGC!AE62&lt;&gt;"",EGC!AE62,"")</f>
        <v/>
      </c>
      <c r="G79" s="50" t="str">
        <f>IF(EGC!AF62&lt;&gt;"",EGC!AF62,"")</f>
        <v/>
      </c>
      <c r="H79" s="50">
        <f>IF(EGC!AG62&lt;&gt;"",EGC!AG62,"")</f>
        <v>2</v>
      </c>
      <c r="I79" s="50" t="str">
        <f>IF(EGC!AH62&lt;&gt;"",EGC!AH62,"")</f>
        <v/>
      </c>
      <c r="J79" s="50" t="str">
        <f>IF(EGC!AI62&lt;&gt;"",EGC!AI62,"")</f>
        <v/>
      </c>
      <c r="K79" s="50" t="str">
        <f>IF(EGC!AJ62&lt;&gt;"",EGC!AJ62,"")</f>
        <v/>
      </c>
    </row>
    <row r="80" spans="1:11" ht="30" customHeight="1" x14ac:dyDescent="0.25">
      <c r="A80" s="90" t="str">
        <f>EGC!AB53</f>
        <v>Lindsay Thais Arndt</v>
      </c>
      <c r="B80" s="90" t="str">
        <f>EGC!Z53</f>
        <v>Projeto de Transporte (Rodovia)</v>
      </c>
      <c r="C80" s="91" t="str">
        <f>EGC!W50</f>
        <v>EGC9N</v>
      </c>
      <c r="D80" s="91" t="str">
        <f>EGC!Y50</f>
        <v>Noite</v>
      </c>
      <c r="E80" s="91" t="str">
        <f>EGC!AA53</f>
        <v>Presencial</v>
      </c>
      <c r="F80" s="50" t="str">
        <f>IF(EGC!AE53&lt;&gt;"",EGC!AE53,"")</f>
        <v/>
      </c>
      <c r="G80" s="50" t="str">
        <f>IF(EGC!AF53&lt;&gt;"",EGC!AF53,"")</f>
        <v/>
      </c>
      <c r="H80" s="50" t="str">
        <f>IF(EGC!AG53&lt;&gt;"",EGC!AG53,"")</f>
        <v/>
      </c>
      <c r="I80" s="50">
        <f>IF(EGC!AH53&lt;&gt;"",EGC!AH53,"")</f>
        <v>4</v>
      </c>
      <c r="J80" s="50" t="str">
        <f>IF(EGC!AI53&lt;&gt;"",EGC!AI53,"")</f>
        <v/>
      </c>
      <c r="K80" s="50" t="str">
        <f>IF(EGC!AJ53&lt;&gt;"",EGC!AJ53,"")</f>
        <v/>
      </c>
    </row>
    <row r="81" spans="1:11" ht="30" customHeight="1" x14ac:dyDescent="0.25">
      <c r="A81" s="49" t="str">
        <f>EGP!AB53</f>
        <v>Luiz Eduardo Lanzini</v>
      </c>
      <c r="B81" s="49" t="str">
        <f>EGP!Z53</f>
        <v>Orçamentos e Custos Empresariais</v>
      </c>
      <c r="C81" s="89" t="str">
        <f>EGP!$W$50</f>
        <v>EGP8N</v>
      </c>
      <c r="D81" s="89" t="str">
        <f>VLOOKUP(C81,EGP!$P$3:$S$14,2,0)</f>
        <v>Noite</v>
      </c>
      <c r="E81" s="89" t="str">
        <f>EGP!AA53</f>
        <v>Presencial</v>
      </c>
      <c r="F81" s="50">
        <f>IF(EGP!AE53&lt;&gt;"",EGP!AE53,"")</f>
        <v>4</v>
      </c>
      <c r="G81" s="50" t="str">
        <f>IF(EGP!AF53&lt;&gt;"",EGP!AF53,"")</f>
        <v/>
      </c>
      <c r="H81" s="50" t="str">
        <f>IF(EGP!AG53&lt;&gt;"",EGP!AG53,"")</f>
        <v/>
      </c>
      <c r="I81" s="50" t="str">
        <f>IF(EGP!AH53&lt;&gt;"",EGP!AH53,"")</f>
        <v/>
      </c>
      <c r="J81" s="50" t="str">
        <f>IF(EGP!AI53&lt;&gt;"",EGP!AI53,"")</f>
        <v/>
      </c>
      <c r="K81" s="50" t="str">
        <f>IF(EGP!AJ53&lt;&gt;"",EGP!AJ53,"")</f>
        <v/>
      </c>
    </row>
    <row r="82" spans="1:11" ht="30" customHeight="1" x14ac:dyDescent="0.25">
      <c r="A82" s="49" t="str">
        <f>EGP!AB14</f>
        <v>Luiz Eduardo Lanzini</v>
      </c>
      <c r="B82" s="49" t="str">
        <f>EGP!Z14</f>
        <v>Orçamentos e Custos Empresariais</v>
      </c>
      <c r="C82" s="89" t="str">
        <f>EGP!$W$10</f>
        <v>EGP2N</v>
      </c>
      <c r="D82" s="89" t="str">
        <f>VLOOKUP(C82,EGP!$P$3:$S$14,2,0)</f>
        <v>Noite</v>
      </c>
      <c r="E82" s="89" t="str">
        <f>EGP!AA14</f>
        <v>Presencial</v>
      </c>
      <c r="F82" s="50" t="str">
        <f>IF(EGP!AE14&lt;&gt;"",EGP!AE14,"")</f>
        <v/>
      </c>
      <c r="G82" s="50">
        <f>IF(EGP!AF14&lt;&gt;"",EGP!AF14,"")</f>
        <v>4</v>
      </c>
      <c r="H82" s="50" t="str">
        <f>IF(EGP!AG14&lt;&gt;"",EGP!AG14,"")</f>
        <v/>
      </c>
      <c r="I82" s="50" t="str">
        <f>IF(EGP!AH14&lt;&gt;"",EGP!AH14,"")</f>
        <v/>
      </c>
      <c r="J82" s="50" t="str">
        <f>IF(EGP!AI14&lt;&gt;"",EGP!AI14,"")</f>
        <v/>
      </c>
      <c r="K82" s="50" t="str">
        <f>IF(EGP!AJ14&lt;&gt;"",EGP!AJ14,"")</f>
        <v/>
      </c>
    </row>
    <row r="83" spans="1:11" ht="30" customHeight="1" x14ac:dyDescent="0.25">
      <c r="A83" s="90" t="str">
        <f>EGC!AB7</f>
        <v>Marcelo Fassina</v>
      </c>
      <c r="B83" s="90" t="str">
        <f>EGC!Z7</f>
        <v>Raciocínio Lógico</v>
      </c>
      <c r="C83" s="91" t="str">
        <f>EGC!W2</f>
        <v>EGC2M</v>
      </c>
      <c r="D83" s="91" t="str">
        <f>EGC!Y2</f>
        <v>Manhã</v>
      </c>
      <c r="E83" s="91" t="str">
        <f>EGC!AA7</f>
        <v>AVA</v>
      </c>
      <c r="F83" s="50">
        <f>IF(EGC!AE7&lt;&gt;"",EGC!AE7,"")</f>
        <v>2</v>
      </c>
      <c r="G83" s="50" t="str">
        <f>IF(EGC!AF7&lt;&gt;"",EGC!AF7,"")</f>
        <v/>
      </c>
      <c r="H83" s="50" t="str">
        <f>IF(EGC!AG7&lt;&gt;"",EGC!AG7,"")</f>
        <v/>
      </c>
      <c r="I83" s="50" t="str">
        <f>IF(EGC!AH7&lt;&gt;"",EGC!AH7,"")</f>
        <v/>
      </c>
      <c r="J83" s="50" t="str">
        <f>IF(EGC!AI7&lt;&gt;"",EGC!AI7,"")</f>
        <v/>
      </c>
      <c r="K83" s="50" t="str">
        <f>IF(EGC!AJ7&lt;&gt;"",EGC!AJ7,"")</f>
        <v/>
      </c>
    </row>
    <row r="84" spans="1:11" ht="30" customHeight="1" x14ac:dyDescent="0.25">
      <c r="A84" s="90" t="str">
        <f>EGM!AB7</f>
        <v>Marcelo Fassina</v>
      </c>
      <c r="B84" s="90" t="str">
        <f>EGM!Z7</f>
        <v>Raciocínio Lógico</v>
      </c>
      <c r="C84" s="91" t="str">
        <f>EGM!W2</f>
        <v>EGM2M</v>
      </c>
      <c r="D84" s="91" t="str">
        <f>EGM!Y2</f>
        <v>Manhã</v>
      </c>
      <c r="E84" s="91" t="str">
        <f>EGM!AA7</f>
        <v>AVA</v>
      </c>
      <c r="F84" s="92">
        <f>IF(EGM!AE7&lt;&gt;0,EGM!AE7,"")</f>
        <v>2</v>
      </c>
      <c r="G84" s="92" t="str">
        <f>IF(EGM!AF7&lt;&gt;0,EGM!AF7,"")</f>
        <v/>
      </c>
      <c r="H84" s="92" t="str">
        <f>IF(EGM!AG7&lt;&gt;0,EGM!AG7,"")</f>
        <v/>
      </c>
      <c r="I84" s="92" t="str">
        <f>IF(EGM!AH7&lt;&gt;0,EGM!AH7,"")</f>
        <v/>
      </c>
      <c r="J84" s="92" t="str">
        <f>IF(EGM!AI7&lt;&gt;0,EGM!AI7,"")</f>
        <v/>
      </c>
      <c r="K84" s="92" t="str">
        <f>IF(EGM!AJ7&lt;&gt;0,EGM!AJ7,"")</f>
        <v/>
      </c>
    </row>
    <row r="85" spans="1:11" ht="30" customHeight="1" x14ac:dyDescent="0.25">
      <c r="A85" s="49" t="str">
        <f>EGP!AB7</f>
        <v>Marcelo Fassina</v>
      </c>
      <c r="B85" s="49" t="str">
        <f>EGP!Z7</f>
        <v>Raciocínio Lógico</v>
      </c>
      <c r="C85" s="89" t="str">
        <f>EGP!$W$2</f>
        <v>EGP2M</v>
      </c>
      <c r="D85" s="89" t="str">
        <f>VLOOKUP(C85,EGP!$P$3:$S$14,2,0)</f>
        <v>Manhã</v>
      </c>
      <c r="E85" s="89" t="str">
        <f>EGP!AA7</f>
        <v>AVA</v>
      </c>
      <c r="F85" s="50">
        <f>IF(EGP!AE7&lt;&gt;"",EGP!AE7,"")</f>
        <v>2</v>
      </c>
      <c r="G85" s="50" t="str">
        <f>IF(EGP!AF7&lt;&gt;"",EGP!AF7,"")</f>
        <v/>
      </c>
      <c r="H85" s="50" t="str">
        <f>IF(EGP!AG7&lt;&gt;"",EGP!AG7,"")</f>
        <v/>
      </c>
      <c r="I85" s="50" t="str">
        <f>IF(EGP!AH7&lt;&gt;"",EGP!AH7,"")</f>
        <v/>
      </c>
      <c r="J85" s="50" t="str">
        <f>IF(EGP!AI7&lt;&gt;"",EGP!AI7,"")</f>
        <v/>
      </c>
      <c r="K85" s="50" t="str">
        <f>IF(EGP!AJ7&lt;&gt;"",EGP!AJ7,"")</f>
        <v/>
      </c>
    </row>
    <row r="86" spans="1:11" ht="30" customHeight="1" x14ac:dyDescent="0.25">
      <c r="A86" s="90" t="str">
        <f>EGC!AB15</f>
        <v>Marcelo Fassina</v>
      </c>
      <c r="B86" s="90" t="str">
        <f>EGC!Z15</f>
        <v>Raciocínio Lógico</v>
      </c>
      <c r="C86" s="91" t="str">
        <f>EGC!W10</f>
        <v>EGC2N</v>
      </c>
      <c r="D86" s="91" t="str">
        <f>EGC!Y10</f>
        <v>Noite</v>
      </c>
      <c r="E86" s="91" t="str">
        <f>EGC!AA15</f>
        <v>AVA</v>
      </c>
      <c r="F86" s="50" t="str">
        <f>IF(EGC!AE15&lt;&gt;"",EGC!AE15,"")</f>
        <v/>
      </c>
      <c r="G86" s="50">
        <f>IF(EGC!AF15&lt;&gt;"",EGC!AF15,"")</f>
        <v>2</v>
      </c>
      <c r="H86" s="50" t="str">
        <f>IF(EGC!AG15&lt;&gt;"",EGC!AG15,"")</f>
        <v/>
      </c>
      <c r="I86" s="50" t="str">
        <f>IF(EGC!AH15&lt;&gt;"",EGC!AH15,"")</f>
        <v/>
      </c>
      <c r="J86" s="50" t="str">
        <f>IF(EGC!AI15&lt;&gt;"",EGC!AI15,"")</f>
        <v/>
      </c>
      <c r="K86" s="50" t="str">
        <f>IF(EGC!AJ15&lt;&gt;"",EGC!AJ15,"")</f>
        <v/>
      </c>
    </row>
    <row r="87" spans="1:11" ht="30" customHeight="1" x14ac:dyDescent="0.25">
      <c r="A87" s="90" t="str">
        <f>EGM!AB15</f>
        <v>Marcelo Fassina</v>
      </c>
      <c r="B87" s="90" t="str">
        <f>EGM!Z15</f>
        <v>Raciocínio Lógico</v>
      </c>
      <c r="C87" s="91" t="str">
        <f>EGM!W10</f>
        <v>EGM2N</v>
      </c>
      <c r="D87" s="91" t="str">
        <f>EGM!Y10</f>
        <v>Noite</v>
      </c>
      <c r="E87" s="91" t="str">
        <f>EGM!AA15</f>
        <v>AVA</v>
      </c>
      <c r="F87" s="92" t="str">
        <f>IF(EGM!AE15&lt;&gt;0,EGM!AE15,"")</f>
        <v/>
      </c>
      <c r="G87" s="92">
        <f>IF(EGM!AF15&lt;&gt;0,EGM!AF15,"")</f>
        <v>2</v>
      </c>
      <c r="H87" s="92" t="str">
        <f>IF(EGM!AG15&lt;&gt;0,EGM!AG15,"")</f>
        <v/>
      </c>
      <c r="I87" s="92" t="str">
        <f>IF(EGM!AH15&lt;&gt;0,EGM!AH15,"")</f>
        <v/>
      </c>
      <c r="J87" s="92" t="str">
        <f>IF(EGM!AI15&lt;&gt;0,EGM!AI15,"")</f>
        <v/>
      </c>
      <c r="K87" s="92" t="str">
        <f>IF(EGM!AJ15&lt;&gt;0,EGM!AJ15,"")</f>
        <v/>
      </c>
    </row>
    <row r="88" spans="1:11" ht="30" customHeight="1" x14ac:dyDescent="0.25">
      <c r="A88" s="49" t="str">
        <f>EGP!AB15</f>
        <v>Marcelo Fassina</v>
      </c>
      <c r="B88" s="49" t="str">
        <f>EGP!Z15</f>
        <v>Raciocínio Lógico</v>
      </c>
      <c r="C88" s="89" t="str">
        <f>EGP!$W$10</f>
        <v>EGP2N</v>
      </c>
      <c r="D88" s="89" t="str">
        <f>VLOOKUP(C88,EGP!$P$3:$S$14,2,0)</f>
        <v>Noite</v>
      </c>
      <c r="E88" s="89" t="str">
        <f>EGP!AA15</f>
        <v>AVA</v>
      </c>
      <c r="F88" s="50" t="str">
        <f>IF(EGP!AE15&lt;&gt;"",EGP!AE15,"")</f>
        <v/>
      </c>
      <c r="G88" s="50" t="str">
        <f>IF(EGP!AF15&lt;&gt;"",EGP!AF15,"")</f>
        <v/>
      </c>
      <c r="H88" s="50">
        <f>IF(EGP!AG15&lt;&gt;"",EGP!AG15,"")</f>
        <v>2</v>
      </c>
      <c r="I88" s="50" t="str">
        <f>IF(EGP!AH15&lt;&gt;"",EGP!AH15,"")</f>
        <v/>
      </c>
      <c r="J88" s="50" t="str">
        <f>IF(EGP!AI15&lt;&gt;"",EGP!AI15,"")</f>
        <v/>
      </c>
      <c r="K88" s="50" t="str">
        <f>IF(EGP!AJ15&lt;&gt;"",EGP!AJ15,"")</f>
        <v/>
      </c>
    </row>
    <row r="89" spans="1:11" ht="30" customHeight="1" x14ac:dyDescent="0.25">
      <c r="A89" s="49" t="str">
        <f>EGP!AB39</f>
        <v>Marcelo Fassina</v>
      </c>
      <c r="B89" s="49" t="str">
        <f>EGP!Z39</f>
        <v>Raciocínio Lógico</v>
      </c>
      <c r="C89" s="89" t="str">
        <f>EGP!$W$34</f>
        <v>EGP6N</v>
      </c>
      <c r="D89" s="89" t="str">
        <f>VLOOKUP(C89,EGP!$P$3:$S$14,2,0)</f>
        <v>Noite</v>
      </c>
      <c r="E89" s="89" t="str">
        <f>EGP!AA39</f>
        <v>AVA</v>
      </c>
      <c r="F89" s="50" t="str">
        <f>IF(EGP!AE39&lt;&gt;"",EGP!AE39,"")</f>
        <v/>
      </c>
      <c r="G89" s="50" t="str">
        <f>IF(EGP!AF39&lt;&gt;"",EGP!AF39,"")</f>
        <v/>
      </c>
      <c r="H89" s="50" t="str">
        <f>IF(EGP!AG39&lt;&gt;"",EGP!AG39,"")</f>
        <v/>
      </c>
      <c r="I89" s="50">
        <f>IF(EGP!AH39&lt;&gt;"",EGP!AH39,"")</f>
        <v>2</v>
      </c>
      <c r="J89" s="50" t="str">
        <f>IF(EGP!AI39&lt;&gt;"",EGP!AI39,"")</f>
        <v/>
      </c>
      <c r="K89" s="50" t="str">
        <f>IF(EGP!AJ39&lt;&gt;"",EGP!AJ39,"")</f>
        <v/>
      </c>
    </row>
    <row r="90" spans="1:11" ht="30" customHeight="1" x14ac:dyDescent="0.25">
      <c r="A90" s="90" t="str">
        <f>EGC!AB39</f>
        <v>Marcelo Fassina</v>
      </c>
      <c r="B90" s="90" t="str">
        <f>EGC!Z39</f>
        <v>Raciocínio Lógico</v>
      </c>
      <c r="C90" s="91" t="str">
        <f>EGC!W34</f>
        <v>EGC6N</v>
      </c>
      <c r="D90" s="91" t="str">
        <f>EGC!Y34</f>
        <v>Noite</v>
      </c>
      <c r="E90" s="91" t="str">
        <f>EGC!AA39</f>
        <v>AVA</v>
      </c>
      <c r="F90" s="50" t="str">
        <f>IF(EGC!AE39&lt;&gt;"",EGC!AE39,"")</f>
        <v/>
      </c>
      <c r="G90" s="50" t="str">
        <f>IF(EGC!AF39&lt;&gt;"",EGC!AF39,"")</f>
        <v/>
      </c>
      <c r="H90" s="50" t="str">
        <f>IF(EGC!AG39&lt;&gt;"",EGC!AG39,"")</f>
        <v/>
      </c>
      <c r="I90" s="50">
        <f>IF(EGC!AH39&lt;&gt;"",EGC!AH39,"")</f>
        <v>2</v>
      </c>
      <c r="J90" s="50" t="str">
        <f>IF(EGC!AI39&lt;&gt;"",EGC!AI39,"")</f>
        <v/>
      </c>
      <c r="K90" s="50" t="str">
        <f>IF(EGC!AJ39&lt;&gt;"",EGC!AJ39,"")</f>
        <v/>
      </c>
    </row>
    <row r="91" spans="1:11" ht="30" customHeight="1" x14ac:dyDescent="0.25">
      <c r="A91" s="90" t="str">
        <f>EGM!AB39</f>
        <v>Marcelo Fassina</v>
      </c>
      <c r="B91" s="90" t="str">
        <f>EGM!Z39</f>
        <v>Raciocínio Lógico</v>
      </c>
      <c r="C91" s="91" t="str">
        <f>EGM!W34</f>
        <v>EGM6N</v>
      </c>
      <c r="D91" s="91" t="str">
        <f>EGM!Y34</f>
        <v>Noite</v>
      </c>
      <c r="E91" s="91" t="str">
        <f>EGM!AA39</f>
        <v>AVA</v>
      </c>
      <c r="F91" s="92" t="str">
        <f>IF(EGM!AE39&lt;&gt;0,EGM!AE39,"")</f>
        <v/>
      </c>
      <c r="G91" s="92" t="str">
        <f>IF(EGM!AF39&lt;&gt;0,EGM!AF39,"")</f>
        <v/>
      </c>
      <c r="H91" s="92" t="str">
        <f>IF(EGM!AG39&lt;&gt;0,EGM!AG39,"")</f>
        <v/>
      </c>
      <c r="I91" s="92" t="str">
        <f>IF(EGM!AH39&lt;&gt;0,EGM!AH39,"")</f>
        <v/>
      </c>
      <c r="J91" s="92">
        <f>IF(EGM!AI39&lt;&gt;0,EGM!AI39,"")</f>
        <v>2</v>
      </c>
      <c r="K91" s="92" t="str">
        <f>IF(EGM!AJ39&lt;&gt;0,EGM!AJ39,"")</f>
        <v/>
      </c>
    </row>
    <row r="92" spans="1:11" ht="30" customHeight="1" x14ac:dyDescent="0.25">
      <c r="A92" s="49" t="str">
        <f>EGP!AB47</f>
        <v>Mariana de Siqueira Guersola Cirino</v>
      </c>
      <c r="B92" s="49" t="str">
        <f>EGP!Z47</f>
        <v>Gestão da Qualidade</v>
      </c>
      <c r="C92" s="89" t="str">
        <f>EGP!$W$42</f>
        <v>EGP7N</v>
      </c>
      <c r="D92" s="89" t="str">
        <f>VLOOKUP(C92,EGP!$P$3:$S$14,2,0)</f>
        <v>Noite</v>
      </c>
      <c r="E92" s="89" t="str">
        <f>EGP!AA47</f>
        <v>Presencial</v>
      </c>
      <c r="F92" s="50">
        <f>IF(EGP!AE47&lt;&gt;"",EGP!AE47,"")</f>
        <v>4</v>
      </c>
      <c r="G92" s="50" t="str">
        <f>IF(EGP!AF47&lt;&gt;"",EGP!AF47,"")</f>
        <v/>
      </c>
      <c r="H92" s="50" t="str">
        <f>IF(EGP!AG47&lt;&gt;"",EGP!AG47,"")</f>
        <v/>
      </c>
      <c r="I92" s="50" t="str">
        <f>IF(EGP!AH47&lt;&gt;"",EGP!AH47,"")</f>
        <v/>
      </c>
      <c r="J92" s="50" t="str">
        <f>IF(EGP!AI47&lt;&gt;"",EGP!AI47,"")</f>
        <v/>
      </c>
      <c r="K92" s="50" t="str">
        <f>IF(EGP!AJ47&lt;&gt;"",EGP!AJ47,"")</f>
        <v/>
      </c>
    </row>
    <row r="93" spans="1:11" ht="30" customHeight="1" x14ac:dyDescent="0.25">
      <c r="A93" s="49" t="str">
        <f>EGP!AB61</f>
        <v>Mariana de Siqueira Guersola Cirino</v>
      </c>
      <c r="B93" s="49" t="str">
        <f>EGP!Z61</f>
        <v>Estratégia de Produção</v>
      </c>
      <c r="C93" s="89" t="str">
        <f>EGP!$W$58</f>
        <v>EGP10N</v>
      </c>
      <c r="D93" s="89" t="str">
        <f>VLOOKUP(C93,EGP!$P$3:$S$14,2,0)</f>
        <v>Noite</v>
      </c>
      <c r="E93" s="89" t="str">
        <f>EGP!AA61</f>
        <v>Presencial</v>
      </c>
      <c r="F93" s="50" t="str">
        <f>IF(EGP!AE61&lt;&gt;"",EGP!AE61,"")</f>
        <v/>
      </c>
      <c r="G93" s="50">
        <f>IF(EGP!AF61&lt;&gt;"",EGP!AF61,"")</f>
        <v>4</v>
      </c>
      <c r="H93" s="50" t="str">
        <f>IF(EGP!AG61&lt;&gt;"",EGP!AG61,"")</f>
        <v/>
      </c>
      <c r="I93" s="50" t="str">
        <f>IF(EGP!AH61&lt;&gt;"",EGP!AH61,"")</f>
        <v/>
      </c>
      <c r="J93" s="50" t="str">
        <f>IF(EGP!AI61&lt;&gt;"",EGP!AI61,"")</f>
        <v/>
      </c>
      <c r="K93" s="50" t="str">
        <f>IF(EGP!AJ61&lt;&gt;"",EGP!AJ61,"")</f>
        <v/>
      </c>
    </row>
    <row r="94" spans="1:11" ht="30" customHeight="1" x14ac:dyDescent="0.25">
      <c r="A94" s="49" t="str">
        <f>EGP!AB52</f>
        <v>Mariana de Siqueira Guersola Cirino</v>
      </c>
      <c r="B94" s="49" t="str">
        <f>EGP!Z52</f>
        <v>Controle de Projetos</v>
      </c>
      <c r="C94" s="89" t="str">
        <f>EGP!$W$50</f>
        <v>EGP8N</v>
      </c>
      <c r="D94" s="89" t="str">
        <f>VLOOKUP(C94,EGP!$P$3:$S$14,2,0)</f>
        <v>Noite</v>
      </c>
      <c r="E94" s="89" t="str">
        <f>EGP!AA52</f>
        <v>Presencial</v>
      </c>
      <c r="F94" s="50" t="str">
        <f>IF(EGP!AE52&lt;&gt;"",EGP!AE52,"")</f>
        <v/>
      </c>
      <c r="G94" s="50" t="str">
        <f>IF(EGP!AF52&lt;&gt;"",EGP!AF52,"")</f>
        <v/>
      </c>
      <c r="H94" s="50">
        <f>IF(EGP!AG52&lt;&gt;"",EGP!AG52,"")</f>
        <v>4</v>
      </c>
      <c r="I94" s="50" t="str">
        <f>IF(EGP!AH52&lt;&gt;"",EGP!AH52,"")</f>
        <v/>
      </c>
      <c r="J94" s="50" t="str">
        <f>IF(EGP!AI52&lt;&gt;"",EGP!AI52,"")</f>
        <v/>
      </c>
      <c r="K94" s="50" t="str">
        <f>IF(EGP!AJ52&lt;&gt;"",EGP!AJ52,"")</f>
        <v/>
      </c>
    </row>
    <row r="95" spans="1:11" ht="30" customHeight="1" x14ac:dyDescent="0.25">
      <c r="A95" s="49" t="str">
        <f>EGP!AB37</f>
        <v>Maurício Kraemer Gonçalves</v>
      </c>
      <c r="B95" s="49" t="str">
        <f>EGP!Z37</f>
        <v>Gestão de Recursos Humanos</v>
      </c>
      <c r="C95" s="89" t="str">
        <f>EGP!$W$34</f>
        <v>EGP6N</v>
      </c>
      <c r="D95" s="89" t="str">
        <f>VLOOKUP(C95,EGP!$P$3:$S$14,2,0)</f>
        <v>Noite</v>
      </c>
      <c r="E95" s="89" t="str">
        <f>EGP!AA37</f>
        <v>Presencial</v>
      </c>
      <c r="F95" s="50" t="str">
        <f>IF(EGP!AE37&lt;&gt;"",EGP!AE37,"")</f>
        <v/>
      </c>
      <c r="G95" s="50">
        <f>IF(EGP!AF37&lt;&gt;"",EGP!AF37,"")</f>
        <v>4</v>
      </c>
      <c r="H95" s="50" t="str">
        <f>IF(EGP!AG37&lt;&gt;"",EGP!AG37,"")</f>
        <v/>
      </c>
      <c r="I95" s="50" t="str">
        <f>IF(EGP!AH37&lt;&gt;"",EGP!AH37,"")</f>
        <v/>
      </c>
      <c r="J95" s="50" t="str">
        <f>IF(EGP!AI37&lt;&gt;"",EGP!AI37,"")</f>
        <v/>
      </c>
      <c r="K95" s="50" t="str">
        <f>IF(EGP!AJ37&lt;&gt;"",EGP!AJ37,"")</f>
        <v/>
      </c>
    </row>
    <row r="96" spans="1:11" ht="30" customHeight="1" x14ac:dyDescent="0.25">
      <c r="A96" s="90" t="str">
        <f>EGC!AB37</f>
        <v>Maurício Kraemer Gonçalves</v>
      </c>
      <c r="B96" s="90" t="str">
        <f>EGC!Z37</f>
        <v>Gestão de Recursos Humanos</v>
      </c>
      <c r="C96" s="91" t="str">
        <f>EGC!W34</f>
        <v>EGC6N</v>
      </c>
      <c r="D96" s="91" t="str">
        <f>EGC!Y34</f>
        <v>Noite</v>
      </c>
      <c r="E96" s="91" t="str">
        <f>EGC!AA37</f>
        <v>Presencial</v>
      </c>
      <c r="F96" s="50" t="str">
        <f>IF(EGC!AE37&lt;&gt;"",EGC!AE37,"")</f>
        <v/>
      </c>
      <c r="G96" s="50" t="str">
        <f>IF(EGC!AF37&lt;&gt;"",EGC!AF37,"")</f>
        <v/>
      </c>
      <c r="H96" s="50">
        <f>IF(EGC!AG37&lt;&gt;"",EGC!AG37,"")</f>
        <v>2</v>
      </c>
      <c r="I96" s="50" t="str">
        <f>IF(EGC!AH37&lt;&gt;"",EGC!AH37,"")</f>
        <v/>
      </c>
      <c r="J96" s="50" t="str">
        <f>IF(EGC!AI37&lt;&gt;"",EGC!AI37,"")</f>
        <v/>
      </c>
      <c r="K96" s="50" t="str">
        <f>IF(EGC!AJ37&lt;&gt;"",EGC!AJ37,"")</f>
        <v/>
      </c>
    </row>
    <row r="97" spans="1:11" ht="30" customHeight="1" x14ac:dyDescent="0.25">
      <c r="A97" s="90" t="str">
        <f>EGM!AB37</f>
        <v>Maurício Kraemer Gonçalves</v>
      </c>
      <c r="B97" s="90" t="str">
        <f>EGM!Z37</f>
        <v>Gestão de Recursos Humanos</v>
      </c>
      <c r="C97" s="91" t="str">
        <f>EGM!W34</f>
        <v>EGM6N</v>
      </c>
      <c r="D97" s="91" t="str">
        <f>EGM!Y34</f>
        <v>Noite</v>
      </c>
      <c r="E97" s="91" t="str">
        <f>EGM!AA37</f>
        <v>Presencial</v>
      </c>
      <c r="F97" s="92" t="str">
        <f>IF(EGM!AE37&lt;&gt;0,EGM!AE37,"")</f>
        <v/>
      </c>
      <c r="G97" s="92" t="str">
        <f>IF(EGM!AF37&lt;&gt;0,EGM!AF37,"")</f>
        <v/>
      </c>
      <c r="H97" s="92">
        <f>IF(EGM!AG37&lt;&gt;0,EGM!AG37,"")</f>
        <v>2</v>
      </c>
      <c r="I97" s="92" t="str">
        <f>IF(EGM!AH37&lt;&gt;0,EGM!AH37,"")</f>
        <v/>
      </c>
      <c r="J97" s="92" t="str">
        <f>IF(EGM!AI37&lt;&gt;0,EGM!AI37,"")</f>
        <v/>
      </c>
      <c r="K97" s="92" t="str">
        <f>IF(EGM!AJ37&lt;&gt;0,EGM!AJ37,"")</f>
        <v/>
      </c>
    </row>
    <row r="98" spans="1:11" ht="30" customHeight="1" x14ac:dyDescent="0.25">
      <c r="A98" s="49" t="str">
        <f>EGP!AB71</f>
        <v>Maurício Kraemer Gonçalves</v>
      </c>
      <c r="B98" s="49" t="str">
        <f>EGP!Z71</f>
        <v>Segurança do Trabalho e Saúde Ocupacional</v>
      </c>
      <c r="C98" s="89" t="str">
        <f>EGP!$W$66</f>
        <v>EGPSN</v>
      </c>
      <c r="D98" s="89" t="str">
        <f>VLOOKUP(C98,EGP!$P$3:$S$14,2,0)</f>
        <v>Noite</v>
      </c>
      <c r="E98" s="89" t="str">
        <f>EGP!AA71</f>
        <v>Presencial</v>
      </c>
      <c r="F98" s="50" t="str">
        <f>IF(EGP!AE71&lt;&gt;"",EGP!AE71,"")</f>
        <v/>
      </c>
      <c r="G98" s="50" t="str">
        <f>IF(EGP!AF71&lt;&gt;"",EGP!AF71,"")</f>
        <v/>
      </c>
      <c r="H98" s="50" t="str">
        <f>IF(EGP!AG71&lt;&gt;"",EGP!AG71,"")</f>
        <v/>
      </c>
      <c r="I98" s="50">
        <f>IF(EGP!AH71&lt;&gt;"",EGP!AH71,"")</f>
        <v>4</v>
      </c>
      <c r="J98" s="50" t="str">
        <f>IF(EGP!AI71&lt;&gt;"",EGP!AI71,"")</f>
        <v/>
      </c>
      <c r="K98" s="50" t="str">
        <f>IF(EGP!AJ71&lt;&gt;"",EGP!AJ71,"")</f>
        <v/>
      </c>
    </row>
    <row r="99" spans="1:11" ht="30" customHeight="1" x14ac:dyDescent="0.25">
      <c r="A99" s="90" t="str">
        <f>EGC!AB38</f>
        <v xml:space="preserve">Monalisa Coelho Martins </v>
      </c>
      <c r="B99" s="90" t="str">
        <f>EGC!Z38</f>
        <v>Mecânica dos Fluidos</v>
      </c>
      <c r="C99" s="91" t="str">
        <f>EGC!W34</f>
        <v>EGC6N</v>
      </c>
      <c r="D99" s="91" t="str">
        <f>EGC!Y34</f>
        <v>Noite</v>
      </c>
      <c r="E99" s="91" t="str">
        <f>EGC!AA38</f>
        <v>Presencial</v>
      </c>
      <c r="F99" s="50">
        <f>IF(EGC!AE38&lt;&gt;"",EGC!AE38,"")</f>
        <v>2</v>
      </c>
      <c r="G99" s="50" t="str">
        <f>IF(EGC!AF38&lt;&gt;"",EGC!AF38,"")</f>
        <v/>
      </c>
      <c r="H99" s="50" t="str">
        <f>IF(EGC!AG38&lt;&gt;"",EGC!AG38,"")</f>
        <v/>
      </c>
      <c r="I99" s="50" t="str">
        <f>IF(EGC!AH38&lt;&gt;"",EGC!AH38,"")</f>
        <v/>
      </c>
      <c r="J99" s="50" t="str">
        <f>IF(EGC!AI38&lt;&gt;"",EGC!AI38,"")</f>
        <v/>
      </c>
      <c r="K99" s="50" t="str">
        <f>IF(EGC!AJ38&lt;&gt;"",EGC!AJ38,"")</f>
        <v/>
      </c>
    </row>
    <row r="100" spans="1:11" ht="30" customHeight="1" x14ac:dyDescent="0.25">
      <c r="A100" s="90" t="str">
        <f>EGM!AB45</f>
        <v xml:space="preserve">Monalisa Coelho Martins </v>
      </c>
      <c r="B100" s="90" t="str">
        <f>EGM!Z45</f>
        <v>Mecânica dos Fluidos</v>
      </c>
      <c r="C100" s="91" t="str">
        <f>EGM!W42</f>
        <v>EGM7N</v>
      </c>
      <c r="D100" s="91" t="str">
        <f>EGM!Y42</f>
        <v>Noite</v>
      </c>
      <c r="E100" s="91" t="str">
        <f>EGM!AA45</f>
        <v>Presencial</v>
      </c>
      <c r="F100" s="92">
        <f>IF(EGM!AE45&lt;&gt;0,EGM!AE45,"")</f>
        <v>2</v>
      </c>
      <c r="G100" s="92" t="str">
        <f>IF(EGM!AF45&lt;&gt;0,EGM!AF45,"")</f>
        <v/>
      </c>
      <c r="H100" s="92" t="str">
        <f>IF(EGM!AG45&lt;&gt;0,EGM!AG45,"")</f>
        <v/>
      </c>
      <c r="I100" s="92" t="str">
        <f>IF(EGM!AH45&lt;&gt;0,EGM!AH45,"")</f>
        <v/>
      </c>
      <c r="J100" s="92" t="str">
        <f>IF(EGM!AI45&lt;&gt;0,EGM!AI45,"")</f>
        <v/>
      </c>
      <c r="K100" s="92" t="str">
        <f>IF(EGM!AJ45&lt;&gt;0,EGM!AJ45,"")</f>
        <v/>
      </c>
    </row>
    <row r="101" spans="1:11" ht="30" customHeight="1" x14ac:dyDescent="0.25">
      <c r="A101" s="49" t="str">
        <f>EGP!AB45</f>
        <v xml:space="preserve">Monalisa Coelho Martins </v>
      </c>
      <c r="B101" s="49" t="str">
        <f>EGP!Z45</f>
        <v>Mecânica dos Fluidos</v>
      </c>
      <c r="C101" s="89" t="str">
        <f>EGP!$W$42</f>
        <v>EGP7N</v>
      </c>
      <c r="D101" s="89" t="str">
        <f>VLOOKUP(C101,EGP!$P$3:$S$14,2,0)</f>
        <v>Noite</v>
      </c>
      <c r="E101" s="89" t="str">
        <f>EGP!AA45</f>
        <v>Presencial</v>
      </c>
      <c r="F101" s="50" t="str">
        <f>IF(EGP!AE45&lt;&gt;"",EGP!AE45,"")</f>
        <v/>
      </c>
      <c r="G101" s="50">
        <f>IF(EGP!AF45&lt;&gt;"",EGP!AF45,"")</f>
        <v>4</v>
      </c>
      <c r="H101" s="50" t="str">
        <f>IF(EGP!AG45&lt;&gt;"",EGP!AG45,"")</f>
        <v/>
      </c>
      <c r="I101" s="50" t="str">
        <f>IF(EGP!AH45&lt;&gt;"",EGP!AH45,"")</f>
        <v/>
      </c>
      <c r="J101" s="50" t="str">
        <f>IF(EGP!AI45&lt;&gt;"",EGP!AI45,"")</f>
        <v/>
      </c>
      <c r="K101" s="50" t="str">
        <f>IF(EGP!AJ45&lt;&gt;"",EGP!AJ45,"")</f>
        <v/>
      </c>
    </row>
    <row r="102" spans="1:11" ht="30" customHeight="1" x14ac:dyDescent="0.25">
      <c r="A102" s="90" t="str">
        <f>EGC!AB44</f>
        <v xml:space="preserve">Monalisa Coelho Martins </v>
      </c>
      <c r="B102" s="90" t="str">
        <f>EGC!Z44</f>
        <v>Concreto Armado</v>
      </c>
      <c r="C102" s="91" t="str">
        <f>EGC!W42</f>
        <v>EGC8N</v>
      </c>
      <c r="D102" s="91" t="str">
        <f>EGC!Y42</f>
        <v>Noite</v>
      </c>
      <c r="E102" s="91" t="str">
        <f>EGC!AA44</f>
        <v>Presencial</v>
      </c>
      <c r="F102" s="50" t="str">
        <f>IF(EGC!AE44&lt;&gt;"",EGC!AE44,"")</f>
        <v/>
      </c>
      <c r="G102" s="50" t="str">
        <f>IF(EGC!AF44&lt;&gt;"",EGC!AF44,"")</f>
        <v/>
      </c>
      <c r="H102" s="50">
        <f>IF(EGC!AG44&lt;&gt;"",EGC!AG44,"")</f>
        <v>4</v>
      </c>
      <c r="I102" s="50" t="str">
        <f>IF(EGC!AH44&lt;&gt;"",EGC!AH44,"")</f>
        <v/>
      </c>
      <c r="J102" s="50" t="str">
        <f>IF(EGC!AI44&lt;&gt;"",EGC!AI44,"")</f>
        <v/>
      </c>
      <c r="K102" s="50" t="str">
        <f>IF(EGC!AJ44&lt;&gt;"",EGC!AJ44,"")</f>
        <v/>
      </c>
    </row>
    <row r="103" spans="1:11" ht="30" customHeight="1" x14ac:dyDescent="0.25">
      <c r="A103" s="90" t="str">
        <f>EGC!AB14</f>
        <v>Priscila Gritten Sieben</v>
      </c>
      <c r="B103" s="90" t="str">
        <f>EGC!Z14</f>
        <v>Química</v>
      </c>
      <c r="C103" s="91" t="str">
        <f>EGC!W10</f>
        <v>EGC2N</v>
      </c>
      <c r="D103" s="91" t="str">
        <f>EGC!Y10</f>
        <v>Noite</v>
      </c>
      <c r="E103" s="91" t="str">
        <f>EGC!AA14</f>
        <v>Presencial</v>
      </c>
      <c r="F103" s="50" t="str">
        <f>IF(EGC!AE14&lt;&gt;"",EGC!AE14,"")</f>
        <v/>
      </c>
      <c r="G103" s="50" t="str">
        <f>IF(EGC!AF14&lt;&gt;"",EGC!AF14,"")</f>
        <v/>
      </c>
      <c r="H103" s="50">
        <f>IF(EGC!AG14&lt;&gt;"",EGC!AG14,"")</f>
        <v>2</v>
      </c>
      <c r="I103" s="50" t="str">
        <f>IF(EGC!AH14&lt;&gt;"",EGC!AH14,"")</f>
        <v/>
      </c>
      <c r="J103" s="50" t="str">
        <f>IF(EGC!AI14&lt;&gt;"",EGC!AI14,"")</f>
        <v/>
      </c>
      <c r="K103" s="50" t="str">
        <f>IF(EGC!AJ14&lt;&gt;"",EGC!AJ14,"")</f>
        <v/>
      </c>
    </row>
    <row r="104" spans="1:11" ht="30" customHeight="1" x14ac:dyDescent="0.25">
      <c r="A104" s="90" t="str">
        <f>EGC!AB6</f>
        <v>Priscila Gritten Sieben</v>
      </c>
      <c r="B104" s="90" t="str">
        <f>EGC!Z6</f>
        <v>Química</v>
      </c>
      <c r="C104" s="91" t="str">
        <f>EGC!W2</f>
        <v>EGC2M</v>
      </c>
      <c r="D104" s="91" t="str">
        <f>EGC!Y2</f>
        <v>Manhã</v>
      </c>
      <c r="E104" s="91" t="str">
        <f>EGC!AA6</f>
        <v>Presencial</v>
      </c>
      <c r="F104" s="50" t="str">
        <f>IF(EGC!AE6&lt;&gt;"",EGC!AE6,"")</f>
        <v/>
      </c>
      <c r="G104" s="50" t="str">
        <f>IF(EGC!AF6&lt;&gt;"",EGC!AF6,"")</f>
        <v/>
      </c>
      <c r="H104" s="50">
        <f>IF(EGC!AG6&lt;&gt;"",EGC!AG6,"")</f>
        <v>2</v>
      </c>
      <c r="I104" s="50" t="str">
        <f>IF(EGC!AH6&lt;&gt;"",EGC!AH6,"")</f>
        <v/>
      </c>
      <c r="J104" s="50" t="str">
        <f>IF(EGC!AI6&lt;&gt;"",EGC!AI6,"")</f>
        <v/>
      </c>
      <c r="K104" s="50" t="str">
        <f>IF(EGC!AJ6&lt;&gt;"",EGC!AJ6,"")</f>
        <v/>
      </c>
    </row>
    <row r="105" spans="1:11" ht="30" customHeight="1" x14ac:dyDescent="0.25">
      <c r="A105" s="90" t="str">
        <f>EGM!AB6</f>
        <v>Priscila Gritten Sieben</v>
      </c>
      <c r="B105" s="90" t="str">
        <f>EGM!Z6</f>
        <v>Química</v>
      </c>
      <c r="C105" s="91" t="str">
        <f>EGM!W2</f>
        <v>EGM2M</v>
      </c>
      <c r="D105" s="91" t="str">
        <f>EGM!Y2</f>
        <v>Manhã</v>
      </c>
      <c r="E105" s="91" t="str">
        <f>EGM!AA6</f>
        <v>Presencial</v>
      </c>
      <c r="F105" s="92" t="str">
        <f>IF(EGM!AE6&lt;&gt;0,EGM!AE6,"")</f>
        <v/>
      </c>
      <c r="G105" s="92" t="str">
        <f>IF(EGM!AF6&lt;&gt;0,EGM!AF6,"")</f>
        <v/>
      </c>
      <c r="H105" s="92">
        <f>IF(EGM!AG6&lt;&gt;0,EGM!AG6,"")</f>
        <v>2</v>
      </c>
      <c r="I105" s="92" t="str">
        <f>IF(EGM!AH6&lt;&gt;0,EGM!AH6,"")</f>
        <v/>
      </c>
      <c r="J105" s="92" t="str">
        <f>IF(EGM!AI6&lt;&gt;0,EGM!AI6,"")</f>
        <v/>
      </c>
      <c r="K105" s="92" t="str">
        <f>IF(EGM!AJ6&lt;&gt;0,EGM!AJ6,"")</f>
        <v/>
      </c>
    </row>
    <row r="106" spans="1:11" ht="30" customHeight="1" x14ac:dyDescent="0.25">
      <c r="A106" s="90" t="str">
        <f>EGM!AB14</f>
        <v>Priscila Gritten Sieben</v>
      </c>
      <c r="B106" s="90" t="str">
        <f>EGM!Z14</f>
        <v>Química</v>
      </c>
      <c r="C106" s="91" t="str">
        <f>EGM!W10</f>
        <v>EGM2N</v>
      </c>
      <c r="D106" s="91" t="str">
        <f>EGM!Y10</f>
        <v>Noite</v>
      </c>
      <c r="E106" s="91" t="str">
        <f>EGM!AA14</f>
        <v>Presencial</v>
      </c>
      <c r="F106" s="92" t="str">
        <f>IF(EGM!AE14&lt;&gt;0,EGM!AE14,"")</f>
        <v/>
      </c>
      <c r="G106" s="92" t="str">
        <f>IF(EGM!AF14&lt;&gt;0,EGM!AF14,"")</f>
        <v/>
      </c>
      <c r="H106" s="92">
        <f>IF(EGM!AG14&lt;&gt;0,EGM!AG14,"")</f>
        <v>2</v>
      </c>
      <c r="I106" s="92" t="str">
        <f>IF(EGM!AH14&lt;&gt;0,EGM!AH14,"")</f>
        <v/>
      </c>
      <c r="J106" s="92" t="str">
        <f>IF(EGM!AI14&lt;&gt;0,EGM!AI14,"")</f>
        <v/>
      </c>
      <c r="K106" s="92" t="str">
        <f>IF(EGM!AJ14&lt;&gt;0,EGM!AJ14,"")</f>
        <v/>
      </c>
    </row>
    <row r="107" spans="1:11" ht="30" customHeight="1" x14ac:dyDescent="0.25">
      <c r="A107" s="90" t="str">
        <f>EGM!AB47</f>
        <v>Rafael Pires Machado</v>
      </c>
      <c r="B107" s="90" t="str">
        <f>EGM!Z47</f>
        <v>Eletricidade Básica Aplicada</v>
      </c>
      <c r="C107" s="91" t="str">
        <f>EGM!W42</f>
        <v>EGM7N</v>
      </c>
      <c r="D107" s="91" t="str">
        <f>EGM!Y42</f>
        <v>Noite</v>
      </c>
      <c r="E107" s="91" t="str">
        <f>EGM!AA47</f>
        <v>Presencial</v>
      </c>
      <c r="F107" s="92" t="str">
        <f>IF(EGM!AE47&lt;&gt;0,EGM!AE47,"")</f>
        <v/>
      </c>
      <c r="G107" s="92">
        <f>IF(EGM!AF47&lt;&gt;0,EGM!AF47,"")</f>
        <v>2</v>
      </c>
      <c r="H107" s="92" t="str">
        <f>IF(EGM!AG47&lt;&gt;0,EGM!AG47,"")</f>
        <v/>
      </c>
      <c r="I107" s="92" t="str">
        <f>IF(EGM!AH47&lt;&gt;0,EGM!AH47,"")</f>
        <v/>
      </c>
      <c r="J107" s="92" t="str">
        <f>IF(EGM!AI47&lt;&gt;0,EGM!AI47,"")</f>
        <v/>
      </c>
      <c r="K107" s="92" t="str">
        <f>IF(EGM!AJ47&lt;&gt;0,EGM!AJ47,"")</f>
        <v/>
      </c>
    </row>
    <row r="108" spans="1:11" ht="30" customHeight="1" x14ac:dyDescent="0.25">
      <c r="A108" s="49" t="str">
        <f>EGP!AB54</f>
        <v>Rafael Pires Machado</v>
      </c>
      <c r="B108" s="49" t="str">
        <f>EGP!Z54</f>
        <v>Eletricidade Básica Aplicada</v>
      </c>
      <c r="C108" s="89" t="str">
        <f>EGP!$W$50</f>
        <v>EGP8N</v>
      </c>
      <c r="D108" s="89" t="str">
        <f>VLOOKUP(C108,EGP!$P$3:$S$14,2,0)</f>
        <v>Noite</v>
      </c>
      <c r="E108" s="89" t="str">
        <f>EGP!AA54</f>
        <v>Presencial</v>
      </c>
      <c r="F108" s="50" t="str">
        <f>IF(EGP!AE54&lt;&gt;"",EGP!AE54,"")</f>
        <v/>
      </c>
      <c r="G108" s="50">
        <f>IF(EGP!AF54&lt;&gt;"",EGP!AF54,"")</f>
        <v>2</v>
      </c>
      <c r="H108" s="50" t="str">
        <f>IF(EGP!AG54&lt;&gt;"",EGP!AG54,"")</f>
        <v/>
      </c>
      <c r="I108" s="50" t="str">
        <f>IF(EGP!AH54&lt;&gt;"",EGP!AH54,"")</f>
        <v/>
      </c>
      <c r="J108" s="50" t="str">
        <f>IF(EGP!AI54&lt;&gt;"",EGP!AI54,"")</f>
        <v/>
      </c>
      <c r="K108" s="50" t="str">
        <f>IF(EGP!AJ54&lt;&gt;"",EGP!AJ54,"")</f>
        <v/>
      </c>
    </row>
    <row r="109" spans="1:11" ht="30" customHeight="1" x14ac:dyDescent="0.25">
      <c r="A109" s="90" t="str">
        <f>EGC!AB63</f>
        <v>Rafael Pires Machado</v>
      </c>
      <c r="B109" s="90" t="str">
        <f>EGC!Z63</f>
        <v>Estágio Supervisionado II</v>
      </c>
      <c r="C109" s="91" t="str">
        <f>EGC!W58</f>
        <v>EGC10N</v>
      </c>
      <c r="D109" s="91" t="str">
        <f>EGC!Y58</f>
        <v>Noite</v>
      </c>
      <c r="E109" s="91" t="str">
        <f>EGC!AA63</f>
        <v>Presencial</v>
      </c>
      <c r="F109" s="50" t="str">
        <f>IF(EGC!AE63&lt;&gt;"",EGC!AE63,"")</f>
        <v/>
      </c>
      <c r="G109" s="50" t="str">
        <f>IF(EGC!AF63&lt;&gt;"",EGC!AF63,"")</f>
        <v/>
      </c>
      <c r="H109" s="50" t="str">
        <f>IF(EGC!AG63&lt;&gt;"",EGC!AG63,"")</f>
        <v/>
      </c>
      <c r="I109" s="50" t="str">
        <f>IF(EGC!AH63&lt;&gt;"",EGC!AH63,"")</f>
        <v/>
      </c>
      <c r="J109" s="50" t="str">
        <f>IF(EGC!AI63&lt;&gt;"",EGC!AI63,"")</f>
        <v/>
      </c>
      <c r="K109" s="50">
        <f>IF(EGC!AJ63&lt;&gt;"",EGC!AJ63,"")</f>
        <v>1</v>
      </c>
    </row>
    <row r="110" spans="1:11" ht="30" customHeight="1" x14ac:dyDescent="0.25">
      <c r="A110" s="90" t="str">
        <f>EGM!AB63</f>
        <v>Rafael Pires Machado</v>
      </c>
      <c r="B110" s="90" t="str">
        <f>EGM!Z63</f>
        <v>Estágio Supervisionado II</v>
      </c>
      <c r="C110" s="91" t="str">
        <f>EGM!W58</f>
        <v>EGM10N</v>
      </c>
      <c r="D110" s="91" t="str">
        <f>EGM!Y58</f>
        <v>Noite</v>
      </c>
      <c r="E110" s="91" t="str">
        <f>EGM!AA63</f>
        <v>Presencial</v>
      </c>
      <c r="F110" s="92" t="str">
        <f>IF(EGM!AE63&lt;&gt;0,EGM!AE63,"")</f>
        <v/>
      </c>
      <c r="G110" s="92" t="str">
        <f>IF(EGM!AF63&lt;&gt;0,EGM!AF63,"")</f>
        <v/>
      </c>
      <c r="H110" s="92" t="str">
        <f>IF(EGM!AG63&lt;&gt;0,EGM!AG63,"")</f>
        <v/>
      </c>
      <c r="I110" s="92" t="str">
        <f>IF(EGM!AH63&lt;&gt;0,EGM!AH63,"")</f>
        <v/>
      </c>
      <c r="J110" s="92" t="str">
        <f>IF(EGM!AI63&lt;&gt;0,EGM!AI63,"")</f>
        <v/>
      </c>
      <c r="K110" s="92">
        <f>IF(EGM!AJ63&lt;&gt;0,EGM!AJ63,"")</f>
        <v>1</v>
      </c>
    </row>
    <row r="111" spans="1:11" ht="30" customHeight="1" x14ac:dyDescent="0.25">
      <c r="A111" s="49" t="str">
        <f>EGP!AB62</f>
        <v>Rafael Pires Machado</v>
      </c>
      <c r="B111" s="49" t="str">
        <f>EGP!Z62</f>
        <v>Estágio Supervisionado II</v>
      </c>
      <c r="C111" s="89" t="str">
        <f>EGP!$W$58</f>
        <v>EGP10N</v>
      </c>
      <c r="D111" s="89" t="str">
        <f>VLOOKUP(C111,EGP!$P$3:$S$14,2,0)</f>
        <v>Noite</v>
      </c>
      <c r="E111" s="89" t="str">
        <f>EGP!AA62</f>
        <v>Presencial</v>
      </c>
      <c r="F111" s="50" t="str">
        <f>IF(EGP!AE62&lt;&gt;"",EGP!AE62,"")</f>
        <v/>
      </c>
      <c r="G111" s="50" t="str">
        <f>IF(EGP!AF62&lt;&gt;"",EGP!AF62,"")</f>
        <v/>
      </c>
      <c r="H111" s="50" t="str">
        <f>IF(EGP!AG62&lt;&gt;"",EGP!AG62,"")</f>
        <v/>
      </c>
      <c r="I111" s="50" t="str">
        <f>IF(EGP!AH62&lt;&gt;"",EGP!AH62,"")</f>
        <v/>
      </c>
      <c r="J111" s="50" t="str">
        <f>IF(EGP!AI62&lt;&gt;"",EGP!AI62,"")</f>
        <v/>
      </c>
      <c r="K111" s="50">
        <f>IF(EGP!AJ62&lt;&gt;"",EGP!AJ62,"")</f>
        <v>2</v>
      </c>
    </row>
    <row r="112" spans="1:11" ht="30" customHeight="1" x14ac:dyDescent="0.25">
      <c r="A112" s="90" t="str">
        <f>EGC!AB55</f>
        <v>Rafael Pires Machado</v>
      </c>
      <c r="B112" s="90" t="str">
        <f>EGC!Z55</f>
        <v>Estágio Supervisionado I</v>
      </c>
      <c r="C112" s="91" t="str">
        <f>EGC!W50</f>
        <v>EGC9N</v>
      </c>
      <c r="D112" s="91" t="str">
        <f>EGC!Y50</f>
        <v>Noite</v>
      </c>
      <c r="E112" s="91" t="str">
        <f>EGC!AA55</f>
        <v>Presencial</v>
      </c>
      <c r="F112" s="50" t="str">
        <f>IF(EGC!AE55&lt;&gt;"",EGC!AE55,"")</f>
        <v/>
      </c>
      <c r="G112" s="50" t="str">
        <f>IF(EGC!AF55&lt;&gt;"",EGC!AF55,"")</f>
        <v/>
      </c>
      <c r="H112" s="50" t="str">
        <f>IF(EGC!AG55&lt;&gt;"",EGC!AG55,"")</f>
        <v/>
      </c>
      <c r="I112" s="50" t="str">
        <f>IF(EGC!AH55&lt;&gt;"",EGC!AH55,"")</f>
        <v/>
      </c>
      <c r="J112" s="50" t="str">
        <f>IF(EGC!AI55&lt;&gt;"",EGC!AI55,"")</f>
        <v/>
      </c>
      <c r="K112" s="50">
        <f>IF(EGC!AJ55&lt;&gt;"",EGC!AJ55,"")</f>
        <v>4</v>
      </c>
    </row>
    <row r="113" spans="1:11" ht="30" customHeight="1" x14ac:dyDescent="0.25">
      <c r="A113" s="90" t="str">
        <f>EGC!AB8</f>
        <v>Rodrigo Otávio dos Santos</v>
      </c>
      <c r="B113" s="90" t="str">
        <f>EGC!Z8</f>
        <v>Metodologia Científica</v>
      </c>
      <c r="C113" s="91" t="str">
        <f>EGC!W2</f>
        <v>EGC2M</v>
      </c>
      <c r="D113" s="91" t="str">
        <f>EGC!Y2</f>
        <v>Manhã</v>
      </c>
      <c r="E113" s="91" t="str">
        <f>EGC!AA8</f>
        <v>AVA</v>
      </c>
      <c r="F113" s="50">
        <f>IF(EGC!AE8&lt;&gt;"",EGC!AE8,"")</f>
        <v>2</v>
      </c>
      <c r="G113" s="50" t="str">
        <f>IF(EGC!AF8&lt;&gt;"",EGC!AF8,"")</f>
        <v/>
      </c>
      <c r="H113" s="50" t="str">
        <f>IF(EGC!AG8&lt;&gt;"",EGC!AG8,"")</f>
        <v/>
      </c>
      <c r="I113" s="50" t="str">
        <f>IF(EGC!AH8&lt;&gt;"",EGC!AH8,"")</f>
        <v/>
      </c>
      <c r="J113" s="50" t="str">
        <f>IF(EGC!AI8&lt;&gt;"",EGC!AI8,"")</f>
        <v/>
      </c>
      <c r="K113" s="50" t="str">
        <f>IF(EGC!AJ8&lt;&gt;"",EGC!AJ8,"")</f>
        <v/>
      </c>
    </row>
    <row r="114" spans="1:11" ht="30" customHeight="1" x14ac:dyDescent="0.25">
      <c r="A114" s="90" t="str">
        <f>EGM!AB8</f>
        <v>Rodrigo Otávio dos Santos</v>
      </c>
      <c r="B114" s="90" t="str">
        <f>EGM!Z8</f>
        <v>Metodologia Científica</v>
      </c>
      <c r="C114" s="91" t="str">
        <f>EGM!W2</f>
        <v>EGM2M</v>
      </c>
      <c r="D114" s="91" t="str">
        <f>EGM!Y2</f>
        <v>Manhã</v>
      </c>
      <c r="E114" s="91" t="str">
        <f>EGM!AA8</f>
        <v>AVA</v>
      </c>
      <c r="F114" s="92">
        <f>IF(EGM!AE8&lt;&gt;0,EGM!AE8,"")</f>
        <v>2</v>
      </c>
      <c r="G114" s="92" t="str">
        <f>IF(EGM!AF8&lt;&gt;0,EGM!AF8,"")</f>
        <v/>
      </c>
      <c r="H114" s="92" t="str">
        <f>IF(EGM!AG8&lt;&gt;0,EGM!AG8,"")</f>
        <v/>
      </c>
      <c r="I114" s="92" t="str">
        <f>IF(EGM!AH8&lt;&gt;0,EGM!AH8,"")</f>
        <v/>
      </c>
      <c r="J114" s="92" t="str">
        <f>IF(EGM!AI8&lt;&gt;0,EGM!AI8,"")</f>
        <v/>
      </c>
      <c r="K114" s="92" t="str">
        <f>IF(EGM!AJ8&lt;&gt;0,EGM!AJ8,"")</f>
        <v/>
      </c>
    </row>
    <row r="115" spans="1:11" ht="30" customHeight="1" x14ac:dyDescent="0.25">
      <c r="A115" s="49" t="str">
        <f>EGP!AB8</f>
        <v>Rodrigo Otávio dos Santos</v>
      </c>
      <c r="B115" s="49" t="str">
        <f>EGP!Z8</f>
        <v>Metodologia Científica</v>
      </c>
      <c r="C115" s="89" t="str">
        <f>EGP!$W$2</f>
        <v>EGP2M</v>
      </c>
      <c r="D115" s="89" t="str">
        <f>VLOOKUP(C115,EGP!$P$3:$S$14,2,0)</f>
        <v>Manhã</v>
      </c>
      <c r="E115" s="89" t="str">
        <f>EGP!AA8</f>
        <v>AVA</v>
      </c>
      <c r="F115" s="50">
        <f>IF(EGP!AE8&lt;&gt;"",EGP!AE8,"")</f>
        <v>2</v>
      </c>
      <c r="G115" s="50" t="str">
        <f>IF(EGP!AF8&lt;&gt;"",EGP!AF8,"")</f>
        <v/>
      </c>
      <c r="H115" s="50" t="str">
        <f>IF(EGP!AG8&lt;&gt;"",EGP!AG8,"")</f>
        <v/>
      </c>
      <c r="I115" s="50" t="str">
        <f>IF(EGP!AH8&lt;&gt;"",EGP!AH8,"")</f>
        <v/>
      </c>
      <c r="J115" s="50" t="str">
        <f>IF(EGP!AI8&lt;&gt;"",EGP!AI8,"")</f>
        <v/>
      </c>
      <c r="K115" s="50" t="str">
        <f>IF(EGP!AJ8&lt;&gt;"",EGP!AJ8,"")</f>
        <v/>
      </c>
    </row>
    <row r="116" spans="1:11" ht="30" customHeight="1" x14ac:dyDescent="0.25">
      <c r="A116" s="90" t="str">
        <f>EGC!AB24</f>
        <v>Rodrigo Otávio dos Santos</v>
      </c>
      <c r="B116" s="90" t="str">
        <f>EGC!Z24</f>
        <v>Metodologia Científica</v>
      </c>
      <c r="C116" s="91" t="str">
        <f>EGC!W18</f>
        <v>EGC3N</v>
      </c>
      <c r="D116" s="91" t="str">
        <f>EGC!Y18</f>
        <v>Noite</v>
      </c>
      <c r="E116" s="91" t="str">
        <f>EGC!AA24</f>
        <v>AVA</v>
      </c>
      <c r="F116" s="50" t="str">
        <f>IF(EGC!AE24&lt;&gt;"",EGC!AE24,"")</f>
        <v/>
      </c>
      <c r="G116" s="50" t="str">
        <f>IF(EGC!AF24&lt;&gt;"",EGC!AF24,"")</f>
        <v/>
      </c>
      <c r="H116" s="50" t="str">
        <f>IF(EGC!AG24&lt;&gt;"",EGC!AG24,"")</f>
        <v/>
      </c>
      <c r="I116" s="50" t="str">
        <f>IF(EGC!AH24&lt;&gt;"",EGC!AH24,"")</f>
        <v/>
      </c>
      <c r="J116" s="50">
        <f>IF(EGC!AI24&lt;&gt;"",EGC!AI24,"")</f>
        <v>2</v>
      </c>
      <c r="K116" s="50" t="str">
        <f>IF(EGC!AJ24&lt;&gt;"",EGC!AJ24,"")</f>
        <v/>
      </c>
    </row>
    <row r="117" spans="1:11" ht="30" customHeight="1" x14ac:dyDescent="0.25">
      <c r="A117" s="90" t="str">
        <f>EGM!AB24</f>
        <v>Rodrigo Otávio dos Santos</v>
      </c>
      <c r="B117" s="90" t="str">
        <f>EGM!Z24</f>
        <v>Metodologia Científica</v>
      </c>
      <c r="C117" s="91" t="str">
        <f>EGM!W18</f>
        <v>EGM3N</v>
      </c>
      <c r="D117" s="91" t="str">
        <f>EGM!Y18</f>
        <v>Noite</v>
      </c>
      <c r="E117" s="91" t="str">
        <f>EGM!AA24</f>
        <v>AVA</v>
      </c>
      <c r="F117" s="92" t="str">
        <f>IF(EGM!AE24&lt;&gt;0,EGM!AE24,"")</f>
        <v/>
      </c>
      <c r="G117" s="92" t="str">
        <f>IF(EGM!AF24&lt;&gt;0,EGM!AF24,"")</f>
        <v/>
      </c>
      <c r="H117" s="92" t="str">
        <f>IF(EGM!AG24&lt;&gt;0,EGM!AG24,"")</f>
        <v/>
      </c>
      <c r="I117" s="92" t="str">
        <f>IF(EGM!AH24&lt;&gt;0,EGM!AH24,"")</f>
        <v/>
      </c>
      <c r="J117" s="92">
        <f>IF(EGM!AI24&lt;&gt;0,EGM!AI24,"")</f>
        <v>2</v>
      </c>
      <c r="K117" s="92" t="str">
        <f>IF(EGM!AJ24&lt;&gt;0,EGM!AJ24,"")</f>
        <v/>
      </c>
    </row>
    <row r="118" spans="1:11" ht="30" customHeight="1" x14ac:dyDescent="0.25">
      <c r="A118" s="49" t="str">
        <f>EGP!AB24</f>
        <v>Rodrigo Otávio dos Santos</v>
      </c>
      <c r="B118" s="49" t="str">
        <f>EGP!Z24</f>
        <v>Metodologia Científica</v>
      </c>
      <c r="C118" s="89" t="str">
        <f>EGP!$W$18</f>
        <v>EGP3N</v>
      </c>
      <c r="D118" s="89" t="str">
        <f>VLOOKUP(C118,EGP!$P$3:$S$14,2,0)</f>
        <v>Noite</v>
      </c>
      <c r="E118" s="89" t="str">
        <f>EGP!AA24</f>
        <v>AVA</v>
      </c>
      <c r="F118" s="50" t="str">
        <f>IF(EGP!AE24&lt;&gt;"",EGP!AE24,"")</f>
        <v/>
      </c>
      <c r="G118" s="50" t="str">
        <f>IF(EGP!AF24&lt;&gt;"",EGP!AF24,"")</f>
        <v/>
      </c>
      <c r="H118" s="50" t="str">
        <f>IF(EGP!AG24&lt;&gt;"",EGP!AG24,"")</f>
        <v/>
      </c>
      <c r="I118" s="50" t="str">
        <f>IF(EGP!AH24&lt;&gt;"",EGP!AH24,"")</f>
        <v/>
      </c>
      <c r="J118" s="50">
        <f>IF(EGP!AI24&lt;&gt;"",EGP!AI24,"")</f>
        <v>2</v>
      </c>
      <c r="K118" s="50" t="str">
        <f>IF(EGP!AJ24&lt;&gt;"",EGP!AJ24,"")</f>
        <v/>
      </c>
    </row>
    <row r="119" spans="1:11" ht="30" customHeight="1" x14ac:dyDescent="0.25">
      <c r="A119" s="90" t="str">
        <f>EGC!AB31</f>
        <v>Sandro Eduardo da Silveira Mendes</v>
      </c>
      <c r="B119" s="90" t="str">
        <f>EGC!Z31</f>
        <v>Materiais de Construção Civil</v>
      </c>
      <c r="C119" s="91" t="str">
        <f>EGC!W26</f>
        <v>EGC4N</v>
      </c>
      <c r="D119" s="91" t="str">
        <f>EGC!Y26</f>
        <v>Noite</v>
      </c>
      <c r="E119" s="91" t="str">
        <f>EGC!AA31</f>
        <v>Presencial</v>
      </c>
      <c r="F119" s="50">
        <f>IF(EGC!AE31&lt;&gt;"",EGC!AE31,"")</f>
        <v>4</v>
      </c>
      <c r="G119" s="50" t="str">
        <f>IF(EGC!AF31&lt;&gt;"",EGC!AF31,"")</f>
        <v/>
      </c>
      <c r="H119" s="50" t="str">
        <f>IF(EGC!AG31&lt;&gt;"",EGC!AG31,"")</f>
        <v/>
      </c>
      <c r="I119" s="50" t="str">
        <f>IF(EGC!AH31&lt;&gt;"",EGC!AH31,"")</f>
        <v/>
      </c>
      <c r="J119" s="50" t="str">
        <f>IF(EGC!AI31&lt;&gt;"",EGC!AI31,"")</f>
        <v/>
      </c>
      <c r="K119" s="50" t="str">
        <f>IF(EGC!AJ31&lt;&gt;"",EGC!AJ31,"")</f>
        <v/>
      </c>
    </row>
    <row r="120" spans="1:11" ht="30" customHeight="1" x14ac:dyDescent="0.25">
      <c r="A120" s="90" t="str">
        <f>EGC!AB36</f>
        <v>Sandro Eduardo da Silveira Mendes</v>
      </c>
      <c r="B120" s="90" t="str">
        <f>EGC!Z36</f>
        <v>Construção Civil II</v>
      </c>
      <c r="C120" s="91" t="str">
        <f>EGC!W34</f>
        <v>EGC6N</v>
      </c>
      <c r="D120" s="91" t="str">
        <f>EGC!Y34</f>
        <v>Noite</v>
      </c>
      <c r="E120" s="91" t="str">
        <f>EGC!AA36</f>
        <v>Presencial</v>
      </c>
      <c r="F120" s="50" t="str">
        <f>IF(EGC!AE36&lt;&gt;"",EGC!AE36,"")</f>
        <v/>
      </c>
      <c r="G120" s="50" t="str">
        <f>IF(EGC!AF36&lt;&gt;"",EGC!AF36,"")</f>
        <v/>
      </c>
      <c r="H120" s="50" t="str">
        <f>IF(EGC!AG36&lt;&gt;"",EGC!AG36,"")</f>
        <v/>
      </c>
      <c r="I120" s="50" t="str">
        <f>IF(EGC!AH36&lt;&gt;"",EGC!AH36,"")</f>
        <v/>
      </c>
      <c r="J120" s="50">
        <f>IF(EGC!AI36&lt;&gt;"",EGC!AI36,"")</f>
        <v>4</v>
      </c>
      <c r="K120" s="50" t="str">
        <f>IF(EGC!AJ36&lt;&gt;"",EGC!AJ36,"")</f>
        <v/>
      </c>
    </row>
    <row r="121" spans="1:11" ht="30" customHeight="1" x14ac:dyDescent="0.25">
      <c r="A121" s="49" t="str">
        <f>EGP!AB11</f>
        <v>Silmara Carvalho Kowalski</v>
      </c>
      <c r="B121" s="49" t="str">
        <f>EGP!Z11</f>
        <v>Introdução à Economia</v>
      </c>
      <c r="C121" s="89" t="str">
        <f>EGP!$W$10</f>
        <v>EGP2N</v>
      </c>
      <c r="D121" s="89" t="str">
        <f>VLOOKUP(C121,EGP!$P$3:$S$14,2,0)</f>
        <v>Noite</v>
      </c>
      <c r="E121" s="89" t="str">
        <f>EGP!AA11</f>
        <v>Presencial</v>
      </c>
      <c r="F121" s="50">
        <f>IF(EGP!AE11&lt;&gt;"",EGP!AE11,"")</f>
        <v>4</v>
      </c>
      <c r="G121" s="50" t="str">
        <f>IF(EGP!AF11&lt;&gt;"",EGP!AF11,"")</f>
        <v/>
      </c>
      <c r="H121" s="50" t="str">
        <f>IF(EGP!AG11&lt;&gt;"",EGP!AG11,"")</f>
        <v/>
      </c>
      <c r="I121" s="50" t="str">
        <f>IF(EGP!AH11&lt;&gt;"",EGP!AH11,"")</f>
        <v/>
      </c>
      <c r="J121" s="50" t="str">
        <f>IF(EGP!AI11&lt;&gt;"",EGP!AI11,"")</f>
        <v/>
      </c>
      <c r="K121" s="50" t="str">
        <f>IF(EGP!AJ11&lt;&gt;"",EGP!AJ11,"")</f>
        <v/>
      </c>
    </row>
    <row r="122" spans="1:11" ht="30" customHeight="1" x14ac:dyDescent="0.25">
      <c r="A122" s="49" t="str">
        <f>EGP!AB3</f>
        <v>Silmara Carvalho Kowalski</v>
      </c>
      <c r="B122" s="49" t="str">
        <f>EGP!Z3</f>
        <v>Introdução à Economia</v>
      </c>
      <c r="C122" s="89" t="str">
        <f>EGP!$W$2</f>
        <v>EGP2M</v>
      </c>
      <c r="D122" s="89" t="str">
        <f>VLOOKUP(C122,EGP!$P$3:$S$14,2,0)</f>
        <v>Manhã</v>
      </c>
      <c r="E122" s="89" t="str">
        <f>EGP!AA3</f>
        <v>Presencial</v>
      </c>
      <c r="F122" s="50" t="str">
        <f>IF(EGP!AE3&lt;&gt;"",EGP!AE3,"")</f>
        <v/>
      </c>
      <c r="G122" s="50" t="str">
        <f>IF(EGP!AF3&lt;&gt;"",EGP!AF3,"")</f>
        <v/>
      </c>
      <c r="H122" s="50">
        <f>IF(EGP!AG3&lt;&gt;"",EGP!AG3,"")</f>
        <v>4</v>
      </c>
      <c r="I122" s="50" t="str">
        <f>IF(EGP!AH3&lt;&gt;"",EGP!AH3,"")</f>
        <v/>
      </c>
      <c r="J122" s="50" t="str">
        <f>IF(EGP!AI3&lt;&gt;"",EGP!AI3,"")</f>
        <v/>
      </c>
      <c r="K122" s="50" t="str">
        <f>IF(EGP!AJ3&lt;&gt;"",EGP!AJ3,"")</f>
        <v/>
      </c>
    </row>
    <row r="123" spans="1:11" ht="30" customHeight="1" x14ac:dyDescent="0.25">
      <c r="A123" s="49" t="str">
        <f>EGP!AB56</f>
        <v>Thomires Elizabeth Pauliv Badato de Lima</v>
      </c>
      <c r="B123" s="49" t="str">
        <f>EGP!Z56</f>
        <v>Direito Empresarial</v>
      </c>
      <c r="C123" s="89" t="str">
        <f>EGP!$W$50</f>
        <v>EGP8N</v>
      </c>
      <c r="D123" s="89" t="str">
        <f>VLOOKUP(C123,EGP!$P$3:$S$14,2,0)</f>
        <v>Noite</v>
      </c>
      <c r="E123" s="89" t="str">
        <f>EGP!AA56</f>
        <v>AVA</v>
      </c>
      <c r="F123" s="50" t="str">
        <f>IF(EGP!AE56&lt;&gt;"",EGP!AE56,"")</f>
        <v/>
      </c>
      <c r="G123" s="50" t="str">
        <f>IF(EGP!AF56&lt;&gt;"",EGP!AF56,"")</f>
        <v/>
      </c>
      <c r="H123" s="50" t="str">
        <f>IF(EGP!AG56&lt;&gt;"",EGP!AG56,"")</f>
        <v/>
      </c>
      <c r="I123" s="50">
        <f>IF(EGP!AH56&lt;&gt;"",EGP!AH56,"")</f>
        <v>2</v>
      </c>
      <c r="J123" s="50" t="str">
        <f>IF(EGP!AI56&lt;&gt;"",EGP!AI56,"")</f>
        <v/>
      </c>
      <c r="K123" s="50" t="str">
        <f>IF(EGP!AJ56&lt;&gt;"",EGP!AJ56,"")</f>
        <v/>
      </c>
    </row>
    <row r="124" spans="1:11" ht="30" customHeight="1" x14ac:dyDescent="0.25">
      <c r="A124" s="49" t="str">
        <f>EGP!AB27</f>
        <v>Bruno Felipe Venancio</v>
      </c>
      <c r="B124" s="49" t="str">
        <f>EGP!Z27</f>
        <v>Cálculo IV - Integrais Múltiplas</v>
      </c>
      <c r="C124" s="89" t="str">
        <f>EGP!$W$26</f>
        <v>EGP4N</v>
      </c>
      <c r="D124" s="89" t="str">
        <f>VLOOKUP(C124,EGP!$P$3:$S$14,2,0)</f>
        <v>Noite</v>
      </c>
      <c r="E124" s="89" t="str">
        <f>EGP!AA27</f>
        <v>Presencial</v>
      </c>
      <c r="F124" s="50" t="str">
        <f>IF(EGP!AE27&lt;&gt;"",EGP!AE27,"")</f>
        <v/>
      </c>
      <c r="G124" s="50">
        <f>IF(EGP!AF27&lt;&gt;"",EGP!AF27,"")</f>
        <v>4</v>
      </c>
      <c r="H124" s="50" t="str">
        <f>IF(EGP!AG27&lt;&gt;"",EGP!AG27,"")</f>
        <v/>
      </c>
      <c r="I124" s="50" t="str">
        <f>IF(EGP!AH27&lt;&gt;"",EGP!AH27,"")</f>
        <v/>
      </c>
      <c r="J124" s="50" t="str">
        <f>IF(EGP!AI27&lt;&gt;"",EGP!AI27,"")</f>
        <v/>
      </c>
      <c r="K124" s="50" t="str">
        <f>IF(EGP!AJ27&lt;&gt;"",EGP!AJ27,"")</f>
        <v/>
      </c>
    </row>
    <row r="125" spans="1:11" ht="30" customHeight="1" x14ac:dyDescent="0.25">
      <c r="A125" s="90" t="str">
        <f>EGC!AB19</f>
        <v>Tiago Noronha dos Santos</v>
      </c>
      <c r="B125" s="90" t="str">
        <f>EGC!Z19</f>
        <v>Cálculo III – Integral</v>
      </c>
      <c r="C125" s="91" t="str">
        <f>EGC!W18</f>
        <v>EGC3N</v>
      </c>
      <c r="D125" s="91" t="str">
        <f>EGC!Y18</f>
        <v>Noite</v>
      </c>
      <c r="E125" s="91" t="str">
        <f>EGC!AA19</f>
        <v>Presencial</v>
      </c>
      <c r="F125" s="50" t="str">
        <f>IF(EGC!AE19&lt;&gt;"",EGC!AE19,"")</f>
        <v/>
      </c>
      <c r="G125" s="50" t="str">
        <f>IF(EGC!AF19&lt;&gt;"",EGC!AF19,"")</f>
        <v/>
      </c>
      <c r="H125" s="50" t="str">
        <f>IF(EGC!AG19&lt;&gt;"",EGC!AG19,"")</f>
        <v/>
      </c>
      <c r="I125" s="50">
        <f>IF(EGC!AH19&lt;&gt;"",EGC!AH19,"")</f>
        <v>1</v>
      </c>
      <c r="J125" s="50" t="str">
        <f>IF(EGC!AI19&lt;&gt;"",EGC!AI19,"")</f>
        <v/>
      </c>
      <c r="K125" s="50" t="str">
        <f>IF(EGC!AJ19&lt;&gt;"",EGC!AJ19,"")</f>
        <v/>
      </c>
    </row>
    <row r="126" spans="1:11" ht="30" customHeight="1" x14ac:dyDescent="0.25">
      <c r="A126" s="90" t="str">
        <f>EGM!AB19</f>
        <v>Tiago Noronha dos Santos</v>
      </c>
      <c r="B126" s="90" t="str">
        <f>EGM!Z19</f>
        <v>Cálculo III – Integral</v>
      </c>
      <c r="C126" s="91" t="str">
        <f>EGM!W18</f>
        <v>EGM3N</v>
      </c>
      <c r="D126" s="91" t="str">
        <f>EGM!Y18</f>
        <v>Noite</v>
      </c>
      <c r="E126" s="91" t="str">
        <f>EGM!AA19</f>
        <v>Presencial</v>
      </c>
      <c r="F126" s="92" t="str">
        <f>IF(EGM!AE19&lt;&gt;0,EGM!AE19,"")</f>
        <v/>
      </c>
      <c r="G126" s="92" t="str">
        <f>IF(EGM!AF19&lt;&gt;0,EGM!AF19,"")</f>
        <v/>
      </c>
      <c r="H126" s="92" t="str">
        <f>IF(EGM!AG19&lt;&gt;0,EGM!AG19,"")</f>
        <v/>
      </c>
      <c r="I126" s="92">
        <f>IF(EGM!AH19&lt;&gt;0,EGM!AH19,"")</f>
        <v>1</v>
      </c>
      <c r="J126" s="92" t="str">
        <f>IF(EGM!AI19&lt;&gt;0,EGM!AI19,"")</f>
        <v/>
      </c>
      <c r="K126" s="92" t="str">
        <f>IF(EGM!AJ19&lt;&gt;0,EGM!AJ19,"")</f>
        <v/>
      </c>
    </row>
    <row r="127" spans="1:11" ht="30" customHeight="1" x14ac:dyDescent="0.25">
      <c r="A127" s="49" t="str">
        <f>EGP!AB19</f>
        <v>Tiago Noronha dos Santos</v>
      </c>
      <c r="B127" s="49" t="str">
        <f>EGP!Z19</f>
        <v>Cálculo III – Integral</v>
      </c>
      <c r="C127" s="89" t="str">
        <f>EGP!$W$18</f>
        <v>EGP3N</v>
      </c>
      <c r="D127" s="89" t="str">
        <f>VLOOKUP(C127,EGP!$P$3:$S$14,2,0)</f>
        <v>Noite</v>
      </c>
      <c r="E127" s="89" t="str">
        <f>EGP!AA19</f>
        <v>Presencial</v>
      </c>
      <c r="F127" s="50" t="str">
        <f>IF(EGP!AE19&lt;&gt;"",EGP!AE19,"")</f>
        <v/>
      </c>
      <c r="G127" s="50" t="str">
        <f>IF(EGP!AF19&lt;&gt;"",EGP!AF19,"")</f>
        <v/>
      </c>
      <c r="H127" s="50" t="str">
        <f>IF(EGP!AG19&lt;&gt;"",EGP!AG19,"")</f>
        <v/>
      </c>
      <c r="I127" s="50">
        <f>IF(EGP!AH19&lt;&gt;"",EGP!AH19,"")</f>
        <v>2</v>
      </c>
      <c r="J127" s="50" t="str">
        <f>IF(EGP!AI19&lt;&gt;"",EGP!AI19,"")</f>
        <v/>
      </c>
      <c r="K127" s="50" t="str">
        <f>IF(EGP!AJ19&lt;&gt;"",EGP!AJ19,"")</f>
        <v/>
      </c>
    </row>
    <row r="128" spans="1:11" ht="30" customHeight="1" x14ac:dyDescent="0.25">
      <c r="A128" s="90" t="str">
        <f>EGC!AB27</f>
        <v>Bruno Felipe Venancio</v>
      </c>
      <c r="B128" s="90" t="str">
        <f>EGC!Z27</f>
        <v>Cálculo IV - Integrais Múltiplas</v>
      </c>
      <c r="C128" s="91" t="str">
        <f>EGC!W26</f>
        <v>EGC4N</v>
      </c>
      <c r="D128" s="91" t="str">
        <f>EGC!Y26</f>
        <v>Noite</v>
      </c>
      <c r="E128" s="91" t="str">
        <f>EGC!AA27</f>
        <v>Presencial</v>
      </c>
      <c r="F128" s="50" t="str">
        <f>IF(EGC!AE27&lt;&gt;"",EGC!AE27,"")</f>
        <v/>
      </c>
      <c r="G128" s="50" t="str">
        <f>IF(EGC!AF27&lt;&gt;"",EGC!AF27,"")</f>
        <v/>
      </c>
      <c r="H128" s="50" t="str">
        <f>IF(EGC!AG27&lt;&gt;"",EGC!AG27,"")</f>
        <v/>
      </c>
      <c r="I128" s="50" t="str">
        <f>IF(EGC!AH27&lt;&gt;"",EGC!AH27,"")</f>
        <v/>
      </c>
      <c r="J128" s="50">
        <f>IF(EGC!AI27&lt;&gt;"",EGC!AI27,"")</f>
        <v>2</v>
      </c>
      <c r="K128" s="50" t="str">
        <f>IF(EGC!AJ27&lt;&gt;"",EGC!AJ27,"")</f>
        <v/>
      </c>
    </row>
    <row r="129" spans="1:11" ht="30" customHeight="1" x14ac:dyDescent="0.25">
      <c r="A129" s="90" t="str">
        <f>EGM!AB27</f>
        <v>Bruno Felipe Venancio</v>
      </c>
      <c r="B129" s="90" t="str">
        <f>EGM!Z27</f>
        <v>Cálculo IV - Integrais Múltiplas</v>
      </c>
      <c r="C129" s="91" t="str">
        <f>EGM!W26</f>
        <v>EGM4N</v>
      </c>
      <c r="D129" s="91" t="str">
        <f>EGM!Y26</f>
        <v>Noite</v>
      </c>
      <c r="E129" s="91" t="str">
        <f>EGM!AA27</f>
        <v>Presencial</v>
      </c>
      <c r="F129" s="92" t="str">
        <f>IF(EGM!AE27&lt;&gt;0,EGM!AE27,"")</f>
        <v/>
      </c>
      <c r="G129" s="92" t="str">
        <f>IF(EGM!AF27&lt;&gt;0,EGM!AF27,"")</f>
        <v/>
      </c>
      <c r="H129" s="92" t="str">
        <f>IF(EGM!AG27&lt;&gt;0,EGM!AG27,"")</f>
        <v/>
      </c>
      <c r="I129" s="92" t="str">
        <f>IF(EGM!AH27&lt;&gt;0,EGM!AH27,"")</f>
        <v/>
      </c>
      <c r="J129" s="92">
        <f>IF(EGM!AI27&lt;&gt;0,EGM!AI27,"")</f>
        <v>2</v>
      </c>
      <c r="K129" s="92" t="str">
        <f>IF(EGM!AJ27&lt;&gt;0,EGM!AJ27,"")</f>
        <v/>
      </c>
    </row>
    <row r="130" spans="1:11" ht="30" customHeight="1" x14ac:dyDescent="0.25">
      <c r="A130" s="90" t="str">
        <f>EGC!AB51</f>
        <v>Vinícius Hanser de Souza</v>
      </c>
      <c r="B130" s="90" t="str">
        <f>EGC!Z51</f>
        <v>Estrutura de Madeira</v>
      </c>
      <c r="C130" s="91" t="str">
        <f>EGC!W50</f>
        <v>EGC9N</v>
      </c>
      <c r="D130" s="91" t="str">
        <f>EGC!Y50</f>
        <v>Noite</v>
      </c>
      <c r="E130" s="91" t="str">
        <f>EGC!AA51</f>
        <v>Presencial</v>
      </c>
      <c r="F130" s="50">
        <f>IF(EGC!AE51&lt;&gt;"",EGC!AE51,"")</f>
        <v>4</v>
      </c>
      <c r="G130" s="50" t="str">
        <f>IF(EGC!AF51&lt;&gt;"",EGC!AF51,"")</f>
        <v/>
      </c>
      <c r="H130" s="50" t="str">
        <f>IF(EGC!AG51&lt;&gt;"",EGC!AG51,"")</f>
        <v/>
      </c>
      <c r="I130" s="50" t="str">
        <f>IF(EGC!AH51&lt;&gt;"",EGC!AH51,"")</f>
        <v/>
      </c>
      <c r="J130" s="50" t="str">
        <f>IF(EGC!AI51&lt;&gt;"",EGC!AI51,"")</f>
        <v/>
      </c>
      <c r="K130" s="50" t="str">
        <f>IF(EGC!AJ51&lt;&gt;"",EGC!AJ51,"")</f>
        <v/>
      </c>
    </row>
    <row r="131" spans="1:11" ht="30" customHeight="1" x14ac:dyDescent="0.25">
      <c r="A131" s="90" t="str">
        <f>EGC!AB59</f>
        <v>Vinícius Hanser de Souza</v>
      </c>
      <c r="B131" s="90" t="str">
        <f>EGC!Z59</f>
        <v>Estrutura de Pontes</v>
      </c>
      <c r="C131" s="91" t="str">
        <f>EGC!W58</f>
        <v>EGC10N</v>
      </c>
      <c r="D131" s="91" t="str">
        <f>EGC!Y58</f>
        <v>Noite</v>
      </c>
      <c r="E131" s="91" t="str">
        <f>EGC!AA59</f>
        <v>Presencial</v>
      </c>
      <c r="F131" s="50" t="str">
        <f>IF(EGC!AE59&lt;&gt;"",EGC!AE59,"")</f>
        <v/>
      </c>
      <c r="G131" s="50">
        <f>IF(EGC!AF59&lt;&gt;"",EGC!AF59,"")</f>
        <v>4</v>
      </c>
      <c r="H131" s="50" t="str">
        <f>IF(EGC!AG59&lt;&gt;"",EGC!AG59,"")</f>
        <v/>
      </c>
      <c r="I131" s="50" t="str">
        <f>IF(EGC!AH59&lt;&gt;"",EGC!AH59,"")</f>
        <v/>
      </c>
      <c r="J131" s="50" t="str">
        <f>IF(EGC!AI59&lt;&gt;"",EGC!AI59,"")</f>
        <v/>
      </c>
      <c r="K131" s="50" t="str">
        <f>IF(EGC!AJ59&lt;&gt;"",EGC!AJ59,"")</f>
        <v/>
      </c>
    </row>
    <row r="132" spans="1:11" ht="30" customHeight="1" x14ac:dyDescent="0.25">
      <c r="A132" s="49" t="str">
        <f>EGP!AB59</f>
        <v>Willian Giordani da Silveira</v>
      </c>
      <c r="B132" s="49" t="str">
        <f>EGP!Z59</f>
        <v>Tecnologia e Inovação</v>
      </c>
      <c r="C132" s="89" t="str">
        <f>EGP!$W$58</f>
        <v>EGP10N</v>
      </c>
      <c r="D132" s="89" t="str">
        <f>VLOOKUP(C132,EGP!$P$3:$S$14,2,0)</f>
        <v>Noite</v>
      </c>
      <c r="E132" s="89" t="str">
        <f>EGP!AA59</f>
        <v>Presencial</v>
      </c>
      <c r="F132" s="50" t="str">
        <f>IF(EGP!AE59&lt;&gt;"",EGP!AE59,"")</f>
        <v/>
      </c>
      <c r="G132" s="50" t="str">
        <f>IF(EGP!AF59&lt;&gt;"",EGP!AF59,"")</f>
        <v/>
      </c>
      <c r="H132" s="50">
        <f>IF(EGP!AG59&lt;&gt;"",EGP!AG59,"")</f>
        <v>4</v>
      </c>
      <c r="I132" s="50" t="str">
        <f>IF(EGP!AH59&lt;&gt;"",EGP!AH59,"")</f>
        <v/>
      </c>
      <c r="J132" s="50" t="str">
        <f>IF(EGP!AI59&lt;&gt;"",EGP!AI59,"")</f>
        <v/>
      </c>
      <c r="K132" s="50" t="str">
        <f>IF(EGP!AJ59&lt;&gt;"",EGP!AJ59,"")</f>
        <v/>
      </c>
    </row>
  </sheetData>
  <conditionalFormatting sqref="F2:K132">
    <cfRule type="cellIs" dxfId="0" priority="3" operator="notEqual">
      <formula>""</formula>
    </cfRule>
  </conditionalFormatting>
  <pageMargins left="0.25" right="0.25" top="0.75" bottom="0.75" header="0.3" footer="0.3"/>
  <pageSetup paperSize="9" scale="8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lassificar">
                <anchor moveWithCells="1" sizeWithCells="1">
                  <from>
                    <xdr:col>12</xdr:col>
                    <xdr:colOff>19050</xdr:colOff>
                    <xdr:row>0</xdr:row>
                    <xdr:rowOff>285750</xdr:rowOff>
                  </from>
                  <to>
                    <xdr:col>14</xdr:col>
                    <xdr:colOff>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26"/>
  <sheetViews>
    <sheetView topLeftCell="A181" zoomScaleNormal="100" workbookViewId="0">
      <selection activeCell="A210" sqref="A210:F210"/>
    </sheetView>
  </sheetViews>
  <sheetFormatPr defaultRowHeight="12.75" x14ac:dyDescent="0.2"/>
  <cols>
    <col min="1" max="1" width="9.140625" style="93"/>
    <col min="2" max="6" width="20.7109375" style="96" customWidth="1"/>
    <col min="7" max="16384" width="9.140625" style="93"/>
  </cols>
  <sheetData>
    <row r="1" spans="1:6" x14ac:dyDescent="0.2">
      <c r="A1" s="113" t="s">
        <v>5</v>
      </c>
      <c r="B1" s="113"/>
      <c r="C1" s="113"/>
      <c r="D1" s="113"/>
      <c r="E1" s="113"/>
      <c r="F1" s="113"/>
    </row>
    <row r="2" spans="1:6" s="99" customFormat="1" x14ac:dyDescent="0.2">
      <c r="A2" s="97"/>
      <c r="B2" s="98" t="s">
        <v>364</v>
      </c>
      <c r="C2" s="98" t="s">
        <v>365</v>
      </c>
      <c r="D2" s="98" t="s">
        <v>366</v>
      </c>
      <c r="E2" s="98" t="s">
        <v>367</v>
      </c>
      <c r="F2" s="98" t="s">
        <v>368</v>
      </c>
    </row>
    <row r="3" spans="1:6" x14ac:dyDescent="0.2">
      <c r="A3" s="111" t="s">
        <v>215</v>
      </c>
      <c r="B3" s="94"/>
      <c r="C3" s="94"/>
      <c r="D3" s="94"/>
      <c r="E3" s="94"/>
      <c r="F3" s="94"/>
    </row>
    <row r="4" spans="1:6" x14ac:dyDescent="0.2">
      <c r="A4" s="112"/>
      <c r="B4" s="94"/>
      <c r="C4" s="94"/>
      <c r="D4" s="94"/>
      <c r="E4" s="94"/>
      <c r="F4" s="94"/>
    </row>
    <row r="5" spans="1:6" x14ac:dyDescent="0.2">
      <c r="A5" s="100"/>
      <c r="B5" s="95"/>
      <c r="C5" s="95"/>
      <c r="D5" s="95"/>
      <c r="E5" s="95"/>
      <c r="F5" s="95"/>
    </row>
    <row r="6" spans="1:6" x14ac:dyDescent="0.2">
      <c r="A6" s="111" t="s">
        <v>222</v>
      </c>
      <c r="B6" s="94" t="s">
        <v>330</v>
      </c>
      <c r="C6" s="94" t="s">
        <v>369</v>
      </c>
      <c r="D6" s="94" t="s">
        <v>414</v>
      </c>
      <c r="E6" s="94" t="s">
        <v>369</v>
      </c>
      <c r="F6" s="94" t="s">
        <v>387</v>
      </c>
    </row>
    <row r="7" spans="1:6" x14ac:dyDescent="0.2">
      <c r="A7" s="112"/>
      <c r="B7" s="94" t="s">
        <v>453</v>
      </c>
      <c r="C7" s="94" t="s">
        <v>345</v>
      </c>
      <c r="D7" s="94" t="s">
        <v>415</v>
      </c>
      <c r="E7" s="94" t="s">
        <v>221</v>
      </c>
      <c r="F7" s="94" t="s">
        <v>388</v>
      </c>
    </row>
    <row r="8" spans="1:6" x14ac:dyDescent="0.2">
      <c r="A8" s="108"/>
      <c r="B8" s="107"/>
      <c r="C8" s="107"/>
      <c r="D8" s="107"/>
      <c r="E8" s="107"/>
      <c r="F8" s="107"/>
    </row>
    <row r="9" spans="1:6" x14ac:dyDescent="0.2">
      <c r="A9" s="116" t="s">
        <v>6</v>
      </c>
      <c r="B9" s="116"/>
      <c r="C9" s="116"/>
      <c r="D9" s="116"/>
      <c r="E9" s="116"/>
      <c r="F9" s="116"/>
    </row>
    <row r="10" spans="1:6" s="99" customFormat="1" x14ac:dyDescent="0.2">
      <c r="A10" s="97"/>
      <c r="B10" s="98" t="s">
        <v>364</v>
      </c>
      <c r="C10" s="98" t="s">
        <v>365</v>
      </c>
      <c r="D10" s="98" t="s">
        <v>366</v>
      </c>
      <c r="E10" s="98" t="s">
        <v>367</v>
      </c>
      <c r="F10" s="98" t="s">
        <v>368</v>
      </c>
    </row>
    <row r="11" spans="1:6" x14ac:dyDescent="0.2">
      <c r="A11" s="111" t="s">
        <v>215</v>
      </c>
      <c r="B11" s="94"/>
      <c r="C11" s="94"/>
      <c r="D11" s="94"/>
      <c r="E11" s="94"/>
      <c r="F11" s="94"/>
    </row>
    <row r="12" spans="1:6" x14ac:dyDescent="0.2">
      <c r="A12" s="112"/>
      <c r="B12" s="94"/>
      <c r="C12" s="94"/>
      <c r="D12" s="94"/>
      <c r="E12" s="94"/>
      <c r="F12" s="94"/>
    </row>
    <row r="13" spans="1:6" x14ac:dyDescent="0.2">
      <c r="A13" s="100"/>
      <c r="B13" s="95"/>
      <c r="C13" s="95"/>
      <c r="D13" s="95"/>
      <c r="E13" s="95"/>
      <c r="F13" s="95"/>
    </row>
    <row r="14" spans="1:6" x14ac:dyDescent="0.2">
      <c r="A14" s="111" t="s">
        <v>222</v>
      </c>
      <c r="B14" s="94"/>
      <c r="C14" s="94"/>
      <c r="D14" s="94" t="s">
        <v>372</v>
      </c>
      <c r="E14" s="94" t="s">
        <v>428</v>
      </c>
      <c r="F14" s="94" t="s">
        <v>373</v>
      </c>
    </row>
    <row r="15" spans="1:6" x14ac:dyDescent="0.2">
      <c r="A15" s="112"/>
      <c r="B15" s="94"/>
      <c r="C15" s="94"/>
      <c r="D15" s="94" t="s">
        <v>344</v>
      </c>
      <c r="E15" s="94" t="s">
        <v>342</v>
      </c>
      <c r="F15" s="94" t="s">
        <v>343</v>
      </c>
    </row>
    <row r="16" spans="1:6" x14ac:dyDescent="0.2">
      <c r="A16" s="108"/>
      <c r="B16" s="107"/>
      <c r="C16" s="107"/>
      <c r="D16" s="107"/>
      <c r="E16" s="107"/>
      <c r="F16" s="93"/>
    </row>
    <row r="17" spans="1:6" x14ac:dyDescent="0.2">
      <c r="A17" s="113" t="s">
        <v>7</v>
      </c>
      <c r="B17" s="113"/>
      <c r="C17" s="113"/>
      <c r="D17" s="113"/>
      <c r="E17" s="113"/>
      <c r="F17" s="113"/>
    </row>
    <row r="18" spans="1:6" x14ac:dyDescent="0.2">
      <c r="A18" s="97"/>
      <c r="B18" s="98" t="s">
        <v>364</v>
      </c>
      <c r="C18" s="98" t="s">
        <v>365</v>
      </c>
      <c r="D18" s="98" t="s">
        <v>366</v>
      </c>
      <c r="E18" s="98" t="s">
        <v>367</v>
      </c>
      <c r="F18" s="98" t="s">
        <v>368</v>
      </c>
    </row>
    <row r="19" spans="1:6" x14ac:dyDescent="0.2">
      <c r="A19" s="111" t="s">
        <v>215</v>
      </c>
      <c r="B19" s="94"/>
      <c r="C19" s="94"/>
      <c r="D19" s="94"/>
      <c r="E19" s="94"/>
      <c r="F19" s="94"/>
    </row>
    <row r="20" spans="1:6" x14ac:dyDescent="0.2">
      <c r="A20" s="112"/>
      <c r="B20" s="101"/>
      <c r="C20" s="94"/>
      <c r="D20" s="94"/>
      <c r="E20" s="94"/>
      <c r="F20" s="94"/>
    </row>
    <row r="21" spans="1:6" x14ac:dyDescent="0.2">
      <c r="A21" s="100"/>
      <c r="B21" s="95"/>
      <c r="C21" s="95"/>
      <c r="D21" s="95"/>
      <c r="E21" s="95"/>
      <c r="F21" s="95"/>
    </row>
    <row r="22" spans="1:6" x14ac:dyDescent="0.2">
      <c r="A22" s="111" t="s">
        <v>222</v>
      </c>
      <c r="B22" s="94"/>
      <c r="C22" s="94"/>
      <c r="D22" s="94"/>
      <c r="E22" s="94" t="s">
        <v>375</v>
      </c>
      <c r="F22" s="94" t="s">
        <v>376</v>
      </c>
    </row>
    <row r="23" spans="1:6" x14ac:dyDescent="0.2">
      <c r="A23" s="112"/>
      <c r="B23" s="94"/>
      <c r="C23" s="94"/>
      <c r="D23" s="94"/>
      <c r="E23" s="94" t="s">
        <v>344</v>
      </c>
      <c r="F23" s="94" t="s">
        <v>345</v>
      </c>
    </row>
    <row r="25" spans="1:6" x14ac:dyDescent="0.2">
      <c r="A25" s="113" t="s">
        <v>378</v>
      </c>
      <c r="B25" s="113"/>
      <c r="C25" s="113"/>
      <c r="D25" s="113"/>
      <c r="E25" s="113"/>
      <c r="F25" s="113"/>
    </row>
    <row r="26" spans="1:6" x14ac:dyDescent="0.2">
      <c r="A26" s="97"/>
      <c r="B26" s="98" t="s">
        <v>364</v>
      </c>
      <c r="C26" s="98" t="s">
        <v>365</v>
      </c>
      <c r="D26" s="98" t="s">
        <v>366</v>
      </c>
      <c r="E26" s="98" t="s">
        <v>367</v>
      </c>
      <c r="F26" s="98" t="s">
        <v>368</v>
      </c>
    </row>
    <row r="27" spans="1:6" x14ac:dyDescent="0.2">
      <c r="A27" s="111" t="s">
        <v>215</v>
      </c>
      <c r="B27" s="94"/>
      <c r="C27" s="94"/>
      <c r="D27" s="94"/>
      <c r="E27" s="94"/>
      <c r="F27" s="94"/>
    </row>
    <row r="28" spans="1:6" x14ac:dyDescent="0.2">
      <c r="A28" s="112"/>
      <c r="B28" s="101"/>
      <c r="C28" s="94"/>
      <c r="D28" s="94"/>
      <c r="E28" s="94"/>
      <c r="F28" s="94"/>
    </row>
    <row r="29" spans="1:6" x14ac:dyDescent="0.2">
      <c r="A29" s="100"/>
      <c r="B29" s="95"/>
      <c r="C29" s="95"/>
      <c r="D29" s="95"/>
      <c r="E29" s="95"/>
      <c r="F29" s="95"/>
    </row>
    <row r="30" spans="1:6" x14ac:dyDescent="0.2">
      <c r="A30" s="111" t="s">
        <v>222</v>
      </c>
      <c r="B30" s="94"/>
      <c r="C30" s="94" t="s">
        <v>374</v>
      </c>
      <c r="D30" s="94"/>
      <c r="E30" s="94"/>
      <c r="F30" s="94" t="s">
        <v>374</v>
      </c>
    </row>
    <row r="31" spans="1:6" x14ac:dyDescent="0.2">
      <c r="A31" s="112"/>
      <c r="B31" s="94"/>
      <c r="C31" s="94" t="s">
        <v>217</v>
      </c>
      <c r="D31" s="94"/>
      <c r="E31" s="94"/>
      <c r="F31" s="94" t="s">
        <v>379</v>
      </c>
    </row>
    <row r="33" spans="1:6" x14ac:dyDescent="0.2">
      <c r="A33" s="113" t="s">
        <v>12</v>
      </c>
      <c r="B33" s="113"/>
      <c r="C33" s="113"/>
      <c r="D33" s="113"/>
      <c r="E33" s="113"/>
      <c r="F33" s="113"/>
    </row>
    <row r="34" spans="1:6" x14ac:dyDescent="0.2">
      <c r="A34" s="97"/>
      <c r="B34" s="98" t="s">
        <v>364</v>
      </c>
      <c r="C34" s="98" t="s">
        <v>365</v>
      </c>
      <c r="D34" s="98" t="s">
        <v>366</v>
      </c>
      <c r="E34" s="98" t="s">
        <v>367</v>
      </c>
      <c r="F34" s="98" t="s">
        <v>368</v>
      </c>
    </row>
    <row r="35" spans="1:6" x14ac:dyDescent="0.2">
      <c r="A35" s="111" t="s">
        <v>215</v>
      </c>
      <c r="B35" s="94"/>
      <c r="C35" s="94"/>
      <c r="D35" s="94"/>
      <c r="E35" s="94" t="s">
        <v>380</v>
      </c>
      <c r="F35" s="94" t="s">
        <v>381</v>
      </c>
    </row>
    <row r="36" spans="1:6" x14ac:dyDescent="0.2">
      <c r="A36" s="112"/>
      <c r="B36" s="101"/>
      <c r="C36" s="94"/>
      <c r="D36" s="94"/>
      <c r="E36" s="94" t="s">
        <v>383</v>
      </c>
      <c r="F36" s="94" t="s">
        <v>213</v>
      </c>
    </row>
    <row r="37" spans="1:6" x14ac:dyDescent="0.2">
      <c r="A37" s="100"/>
      <c r="B37" s="95"/>
      <c r="C37" s="95"/>
      <c r="D37" s="95"/>
      <c r="E37" s="95"/>
      <c r="F37" s="95"/>
    </row>
    <row r="38" spans="1:6" x14ac:dyDescent="0.2">
      <c r="A38" s="111" t="s">
        <v>222</v>
      </c>
      <c r="B38" s="94"/>
      <c r="C38" s="94"/>
      <c r="D38" s="94"/>
      <c r="E38" s="94"/>
      <c r="F38" s="94"/>
    </row>
    <row r="39" spans="1:6" x14ac:dyDescent="0.2">
      <c r="A39" s="112"/>
      <c r="B39" s="94"/>
      <c r="C39" s="94"/>
      <c r="D39" s="94"/>
      <c r="E39" s="94"/>
      <c r="F39" s="94"/>
    </row>
    <row r="41" spans="1:6" x14ac:dyDescent="0.2">
      <c r="A41" s="113" t="s">
        <v>384</v>
      </c>
      <c r="B41" s="113"/>
      <c r="C41" s="113"/>
      <c r="D41" s="113"/>
      <c r="E41" s="113"/>
      <c r="F41" s="113"/>
    </row>
    <row r="42" spans="1:6" x14ac:dyDescent="0.2">
      <c r="A42" s="97"/>
      <c r="B42" s="98" t="s">
        <v>364</v>
      </c>
      <c r="C42" s="98" t="s">
        <v>365</v>
      </c>
      <c r="D42" s="98" t="s">
        <v>366</v>
      </c>
      <c r="E42" s="98" t="s">
        <v>367</v>
      </c>
      <c r="F42" s="98" t="s">
        <v>368</v>
      </c>
    </row>
    <row r="43" spans="1:6" x14ac:dyDescent="0.2">
      <c r="A43" s="111" t="s">
        <v>215</v>
      </c>
      <c r="B43" s="94"/>
      <c r="C43" s="94"/>
      <c r="D43" s="94"/>
      <c r="E43" s="94"/>
      <c r="F43" s="94"/>
    </row>
    <row r="44" spans="1:6" x14ac:dyDescent="0.2">
      <c r="A44" s="112"/>
      <c r="B44" s="101"/>
      <c r="C44" s="94"/>
      <c r="D44" s="94"/>
      <c r="E44" s="94"/>
      <c r="F44" s="94"/>
    </row>
    <row r="45" spans="1:6" x14ac:dyDescent="0.2">
      <c r="A45" s="100"/>
      <c r="B45" s="95"/>
      <c r="C45" s="95"/>
      <c r="D45" s="95"/>
      <c r="E45" s="95"/>
      <c r="F45" s="95"/>
    </row>
    <row r="46" spans="1:6" x14ac:dyDescent="0.2">
      <c r="A46" s="111" t="s">
        <v>222</v>
      </c>
      <c r="B46" s="94" t="s">
        <v>429</v>
      </c>
      <c r="C46" s="94" t="s">
        <v>385</v>
      </c>
      <c r="D46" s="94" t="s">
        <v>386</v>
      </c>
      <c r="E46" s="94" t="s">
        <v>370</v>
      </c>
      <c r="F46" s="94" t="s">
        <v>371</v>
      </c>
    </row>
    <row r="47" spans="1:6" x14ac:dyDescent="0.2">
      <c r="A47" s="112"/>
      <c r="B47" s="94" t="s">
        <v>218</v>
      </c>
      <c r="C47" s="94" t="s">
        <v>344</v>
      </c>
      <c r="D47" s="94" t="s">
        <v>345</v>
      </c>
      <c r="E47" s="94" t="s">
        <v>219</v>
      </c>
      <c r="F47" s="94" t="s">
        <v>219</v>
      </c>
    </row>
    <row r="48" spans="1:6" x14ac:dyDescent="0.2">
      <c r="A48" s="108"/>
      <c r="B48" s="107"/>
      <c r="C48" s="107"/>
      <c r="D48" s="107"/>
      <c r="E48" s="93"/>
      <c r="F48" s="107"/>
    </row>
    <row r="49" spans="1:6" x14ac:dyDescent="0.2">
      <c r="A49" s="113" t="s">
        <v>389</v>
      </c>
      <c r="B49" s="113"/>
      <c r="C49" s="113"/>
      <c r="D49" s="113"/>
      <c r="E49" s="113"/>
      <c r="F49" s="113"/>
    </row>
    <row r="50" spans="1:6" x14ac:dyDescent="0.2">
      <c r="A50" s="97"/>
      <c r="B50" s="98" t="s">
        <v>364</v>
      </c>
      <c r="C50" s="98" t="s">
        <v>365</v>
      </c>
      <c r="D50" s="98" t="s">
        <v>366</v>
      </c>
      <c r="E50" s="98" t="s">
        <v>367</v>
      </c>
      <c r="F50" s="98" t="s">
        <v>368</v>
      </c>
    </row>
    <row r="51" spans="1:6" x14ac:dyDescent="0.2">
      <c r="A51" s="111" t="s">
        <v>215</v>
      </c>
      <c r="B51" s="94"/>
      <c r="C51" s="94"/>
      <c r="D51" s="94"/>
      <c r="E51" s="94"/>
      <c r="F51" s="94"/>
    </row>
    <row r="52" spans="1:6" x14ac:dyDescent="0.2">
      <c r="A52" s="112"/>
      <c r="B52" s="101"/>
      <c r="C52" s="94"/>
      <c r="D52" s="94"/>
      <c r="E52" s="94"/>
      <c r="F52" s="94"/>
    </row>
    <row r="53" spans="1:6" x14ac:dyDescent="0.2">
      <c r="A53" s="100"/>
      <c r="B53" s="95"/>
      <c r="C53" s="95"/>
      <c r="D53" s="95"/>
      <c r="E53" s="95"/>
      <c r="F53" s="95"/>
    </row>
    <row r="54" spans="1:6" x14ac:dyDescent="0.2">
      <c r="A54" s="111" t="s">
        <v>222</v>
      </c>
      <c r="B54" s="94" t="s">
        <v>390</v>
      </c>
      <c r="C54" s="94"/>
      <c r="D54" s="94"/>
      <c r="E54" s="94" t="s">
        <v>391</v>
      </c>
      <c r="F54" s="94" t="s">
        <v>390</v>
      </c>
    </row>
    <row r="55" spans="1:6" x14ac:dyDescent="0.2">
      <c r="A55" s="112"/>
      <c r="B55" s="94" t="s">
        <v>392</v>
      </c>
      <c r="C55" s="94"/>
      <c r="D55" s="94"/>
      <c r="E55" s="94" t="s">
        <v>388</v>
      </c>
      <c r="F55" s="94" t="s">
        <v>310</v>
      </c>
    </row>
    <row r="57" spans="1:6" x14ac:dyDescent="0.2">
      <c r="A57" s="113" t="s">
        <v>16</v>
      </c>
      <c r="B57" s="113"/>
      <c r="C57" s="113"/>
      <c r="D57" s="113"/>
      <c r="E57" s="113"/>
      <c r="F57" s="113"/>
    </row>
    <row r="58" spans="1:6" x14ac:dyDescent="0.2">
      <c r="A58" s="97"/>
      <c r="B58" s="98" t="s">
        <v>364</v>
      </c>
      <c r="C58" s="98" t="s">
        <v>365</v>
      </c>
      <c r="D58" s="98" t="s">
        <v>366</v>
      </c>
      <c r="E58" s="98" t="s">
        <v>367</v>
      </c>
      <c r="F58" s="98" t="s">
        <v>368</v>
      </c>
    </row>
    <row r="59" spans="1:6" x14ac:dyDescent="0.2">
      <c r="A59" s="111" t="s">
        <v>215</v>
      </c>
      <c r="B59" s="94"/>
      <c r="C59" s="94"/>
      <c r="D59" s="94"/>
      <c r="E59" s="94"/>
      <c r="F59" s="94"/>
    </row>
    <row r="60" spans="1:6" x14ac:dyDescent="0.2">
      <c r="A60" s="112"/>
      <c r="B60" s="101"/>
      <c r="C60" s="94"/>
      <c r="D60" s="94"/>
      <c r="E60" s="94"/>
      <c r="F60" s="94"/>
    </row>
    <row r="61" spans="1:6" x14ac:dyDescent="0.2">
      <c r="A61" s="100"/>
      <c r="B61" s="95"/>
      <c r="C61" s="95"/>
      <c r="D61" s="95"/>
      <c r="E61" s="95"/>
      <c r="F61" s="95"/>
    </row>
    <row r="62" spans="1:6" x14ac:dyDescent="0.2">
      <c r="A62" s="111" t="s">
        <v>222</v>
      </c>
      <c r="B62" s="94" t="s">
        <v>396</v>
      </c>
      <c r="C62" s="94" t="s">
        <v>426</v>
      </c>
      <c r="D62" s="94"/>
      <c r="E62" s="94" t="s">
        <v>395</v>
      </c>
      <c r="F62" s="94" t="s">
        <v>395</v>
      </c>
    </row>
    <row r="63" spans="1:6" x14ac:dyDescent="0.2">
      <c r="A63" s="112"/>
      <c r="B63" s="94" t="s">
        <v>467</v>
      </c>
      <c r="C63" s="94" t="s">
        <v>427</v>
      </c>
      <c r="D63" s="94"/>
      <c r="E63" s="94" t="s">
        <v>397</v>
      </c>
      <c r="F63" s="94" t="s">
        <v>217</v>
      </c>
    </row>
    <row r="65" spans="1:6" x14ac:dyDescent="0.2">
      <c r="A65" s="116" t="s">
        <v>17</v>
      </c>
      <c r="B65" s="116"/>
      <c r="C65" s="116"/>
      <c r="D65" s="116"/>
      <c r="E65" s="116"/>
      <c r="F65" s="116"/>
    </row>
    <row r="66" spans="1:6" x14ac:dyDescent="0.2">
      <c r="A66" s="97"/>
      <c r="B66" s="98" t="s">
        <v>364</v>
      </c>
      <c r="C66" s="98" t="s">
        <v>365</v>
      </c>
      <c r="D66" s="98" t="s">
        <v>366</v>
      </c>
      <c r="E66" s="98" t="s">
        <v>367</v>
      </c>
      <c r="F66" s="98" t="s">
        <v>368</v>
      </c>
    </row>
    <row r="67" spans="1:6" x14ac:dyDescent="0.2">
      <c r="A67" s="111" t="s">
        <v>215</v>
      </c>
      <c r="B67" s="94"/>
      <c r="C67" s="94"/>
      <c r="D67" s="94"/>
      <c r="E67" s="94"/>
      <c r="F67" s="94"/>
    </row>
    <row r="68" spans="1:6" x14ac:dyDescent="0.2">
      <c r="A68" s="112"/>
      <c r="B68" s="101"/>
      <c r="C68" s="94"/>
      <c r="D68" s="94"/>
      <c r="E68" s="94"/>
      <c r="F68" s="94"/>
    </row>
    <row r="69" spans="1:6" x14ac:dyDescent="0.2">
      <c r="A69" s="100"/>
      <c r="B69" s="95"/>
      <c r="C69" s="95"/>
      <c r="D69" s="95"/>
      <c r="E69" s="95"/>
      <c r="F69" s="95"/>
    </row>
    <row r="70" spans="1:6" x14ac:dyDescent="0.2">
      <c r="A70" s="111" t="s">
        <v>222</v>
      </c>
      <c r="B70" s="94"/>
      <c r="C70" s="94" t="s">
        <v>398</v>
      </c>
      <c r="D70" s="94"/>
      <c r="E70" s="94"/>
      <c r="F70" s="94"/>
    </row>
    <row r="71" spans="1:6" x14ac:dyDescent="0.2">
      <c r="A71" s="112"/>
      <c r="B71" s="94"/>
      <c r="C71" s="94" t="s">
        <v>308</v>
      </c>
      <c r="D71" s="94"/>
      <c r="E71" s="94"/>
      <c r="F71" s="94"/>
    </row>
    <row r="73" spans="1:6" x14ac:dyDescent="0.2">
      <c r="A73" s="113" t="s">
        <v>18</v>
      </c>
      <c r="B73" s="113"/>
      <c r="C73" s="113"/>
      <c r="D73" s="113"/>
      <c r="E73" s="113"/>
      <c r="F73" s="113"/>
    </row>
    <row r="74" spans="1:6" x14ac:dyDescent="0.2">
      <c r="A74" s="97"/>
      <c r="B74" s="98" t="s">
        <v>364</v>
      </c>
      <c r="C74" s="98" t="s">
        <v>365</v>
      </c>
      <c r="D74" s="98" t="s">
        <v>366</v>
      </c>
      <c r="E74" s="98" t="s">
        <v>367</v>
      </c>
      <c r="F74" s="98" t="s">
        <v>368</v>
      </c>
    </row>
    <row r="75" spans="1:6" x14ac:dyDescent="0.2">
      <c r="A75" s="111" t="s">
        <v>215</v>
      </c>
      <c r="B75" s="94"/>
      <c r="C75" s="94"/>
      <c r="D75" s="94"/>
      <c r="E75" s="94"/>
      <c r="F75" s="94"/>
    </row>
    <row r="76" spans="1:6" x14ac:dyDescent="0.2">
      <c r="A76" s="112"/>
      <c r="B76" s="101"/>
      <c r="C76" s="94"/>
      <c r="D76" s="94"/>
      <c r="E76" s="94"/>
      <c r="F76" s="94"/>
    </row>
    <row r="77" spans="1:6" x14ac:dyDescent="0.2">
      <c r="A77" s="100"/>
      <c r="B77" s="95"/>
      <c r="C77" s="95"/>
      <c r="D77" s="95"/>
      <c r="E77" s="95"/>
      <c r="F77" s="95"/>
    </row>
    <row r="78" spans="1:6" x14ac:dyDescent="0.2">
      <c r="A78" s="111" t="s">
        <v>222</v>
      </c>
      <c r="B78" s="94" t="s">
        <v>380</v>
      </c>
      <c r="C78" s="94"/>
      <c r="D78" s="94"/>
      <c r="E78" s="94"/>
      <c r="F78" s="94"/>
    </row>
    <row r="79" spans="1:6" x14ac:dyDescent="0.2">
      <c r="A79" s="112"/>
      <c r="B79" s="94" t="s">
        <v>399</v>
      </c>
      <c r="C79" s="94"/>
      <c r="D79" s="94"/>
      <c r="E79" s="94"/>
      <c r="F79" s="94"/>
    </row>
    <row r="81" spans="1:6" x14ac:dyDescent="0.2">
      <c r="A81" s="113" t="s">
        <v>38</v>
      </c>
      <c r="B81" s="113"/>
      <c r="C81" s="113"/>
      <c r="D81" s="113"/>
      <c r="E81" s="113"/>
      <c r="F81" s="113"/>
    </row>
    <row r="82" spans="1:6" x14ac:dyDescent="0.2">
      <c r="A82" s="97"/>
      <c r="B82" s="98" t="s">
        <v>364</v>
      </c>
      <c r="C82" s="98" t="s">
        <v>365</v>
      </c>
      <c r="D82" s="98" t="s">
        <v>366</v>
      </c>
      <c r="E82" s="98" t="s">
        <v>367</v>
      </c>
      <c r="F82" s="98" t="s">
        <v>368</v>
      </c>
    </row>
    <row r="83" spans="1:6" x14ac:dyDescent="0.2">
      <c r="A83" s="111" t="s">
        <v>215</v>
      </c>
      <c r="B83" s="94"/>
      <c r="C83" s="94"/>
      <c r="D83" s="94"/>
      <c r="E83" s="94"/>
      <c r="F83" s="94"/>
    </row>
    <row r="84" spans="1:6" x14ac:dyDescent="0.2">
      <c r="A84" s="112"/>
      <c r="B84" s="101"/>
      <c r="C84" s="94"/>
      <c r="D84" s="94"/>
      <c r="E84" s="94"/>
      <c r="F84" s="94"/>
    </row>
    <row r="85" spans="1:6" x14ac:dyDescent="0.2">
      <c r="A85" s="100"/>
      <c r="B85" s="95"/>
      <c r="C85" s="95"/>
      <c r="D85" s="95"/>
      <c r="E85" s="95"/>
      <c r="F85" s="95"/>
    </row>
    <row r="86" spans="1:6" x14ac:dyDescent="0.2">
      <c r="A86" s="111" t="s">
        <v>222</v>
      </c>
      <c r="B86" s="94"/>
      <c r="C86" s="94" t="s">
        <v>400</v>
      </c>
      <c r="D86" s="94" t="s">
        <v>401</v>
      </c>
      <c r="E86" s="94" t="s">
        <v>402</v>
      </c>
      <c r="F86" s="94" t="s">
        <v>281</v>
      </c>
    </row>
    <row r="87" spans="1:6" x14ac:dyDescent="0.2">
      <c r="A87" s="112"/>
      <c r="B87" s="94"/>
      <c r="C87" s="94" t="s">
        <v>309</v>
      </c>
      <c r="D87" s="94" t="s">
        <v>309</v>
      </c>
      <c r="E87" s="94" t="s">
        <v>308</v>
      </c>
      <c r="F87" s="94" t="s">
        <v>308</v>
      </c>
    </row>
    <row r="89" spans="1:6" x14ac:dyDescent="0.2">
      <c r="A89" s="113" t="s">
        <v>19</v>
      </c>
      <c r="B89" s="113"/>
      <c r="C89" s="113"/>
      <c r="D89" s="113"/>
      <c r="E89" s="113"/>
      <c r="F89" s="113"/>
    </row>
    <row r="90" spans="1:6" x14ac:dyDescent="0.2">
      <c r="A90" s="97"/>
      <c r="B90" s="98" t="s">
        <v>364</v>
      </c>
      <c r="C90" s="98" t="s">
        <v>365</v>
      </c>
      <c r="D90" s="98" t="s">
        <v>366</v>
      </c>
      <c r="E90" s="98" t="s">
        <v>367</v>
      </c>
      <c r="F90" s="98" t="s">
        <v>368</v>
      </c>
    </row>
    <row r="91" spans="1:6" x14ac:dyDescent="0.2">
      <c r="A91" s="111" t="s">
        <v>215</v>
      </c>
      <c r="B91" s="94"/>
      <c r="C91" s="94"/>
      <c r="D91" s="94"/>
      <c r="E91" s="94"/>
      <c r="F91" s="94"/>
    </row>
    <row r="92" spans="1:6" x14ac:dyDescent="0.2">
      <c r="A92" s="112"/>
      <c r="B92" s="101"/>
      <c r="C92" s="94"/>
      <c r="D92" s="94"/>
      <c r="E92" s="94"/>
      <c r="F92" s="94"/>
    </row>
    <row r="93" spans="1:6" x14ac:dyDescent="0.2">
      <c r="A93" s="100"/>
      <c r="B93" s="95"/>
      <c r="C93" s="95"/>
      <c r="D93" s="95"/>
      <c r="E93" s="95"/>
      <c r="F93" s="95"/>
    </row>
    <row r="94" spans="1:6" x14ac:dyDescent="0.2">
      <c r="A94" s="111" t="s">
        <v>222</v>
      </c>
      <c r="B94" s="94" t="s">
        <v>403</v>
      </c>
      <c r="C94" s="94" t="s">
        <v>428</v>
      </c>
      <c r="D94" s="94" t="s">
        <v>404</v>
      </c>
      <c r="E94" s="94"/>
      <c r="F94" s="94"/>
    </row>
    <row r="95" spans="1:6" x14ac:dyDescent="0.2">
      <c r="A95" s="112"/>
      <c r="B95" s="94" t="s">
        <v>341</v>
      </c>
      <c r="C95" s="94" t="s">
        <v>307</v>
      </c>
      <c r="D95" s="94" t="s">
        <v>467</v>
      </c>
      <c r="E95" s="94"/>
      <c r="F95" s="94"/>
    </row>
    <row r="97" spans="1:6" x14ac:dyDescent="0.2">
      <c r="A97" s="113" t="s">
        <v>35</v>
      </c>
      <c r="B97" s="113"/>
      <c r="C97" s="113"/>
      <c r="D97" s="113"/>
      <c r="E97" s="113"/>
      <c r="F97" s="113"/>
    </row>
    <row r="98" spans="1:6" x14ac:dyDescent="0.2">
      <c r="A98" s="97"/>
      <c r="B98" s="98" t="s">
        <v>364</v>
      </c>
      <c r="C98" s="98" t="s">
        <v>365</v>
      </c>
      <c r="D98" s="98" t="s">
        <v>366</v>
      </c>
      <c r="E98" s="98" t="s">
        <v>367</v>
      </c>
      <c r="F98" s="98" t="s">
        <v>368</v>
      </c>
    </row>
    <row r="99" spans="1:6" x14ac:dyDescent="0.2">
      <c r="A99" s="111" t="s">
        <v>215</v>
      </c>
      <c r="B99" s="94"/>
      <c r="C99" s="94"/>
      <c r="D99" s="94"/>
      <c r="E99" s="94"/>
      <c r="F99" s="94"/>
    </row>
    <row r="100" spans="1:6" x14ac:dyDescent="0.2">
      <c r="A100" s="112"/>
      <c r="B100" s="101"/>
      <c r="C100" s="94"/>
      <c r="D100" s="94"/>
      <c r="E100" s="94"/>
      <c r="F100" s="94"/>
    </row>
    <row r="101" spans="1:6" x14ac:dyDescent="0.2">
      <c r="A101" s="100"/>
      <c r="B101" s="95"/>
      <c r="C101" s="95"/>
      <c r="D101" s="95"/>
      <c r="E101" s="95"/>
      <c r="F101" s="95"/>
    </row>
    <row r="102" spans="1:6" x14ac:dyDescent="0.2">
      <c r="A102" s="111" t="s">
        <v>222</v>
      </c>
      <c r="B102" s="94" t="s">
        <v>377</v>
      </c>
      <c r="C102" s="94" t="s">
        <v>405</v>
      </c>
      <c r="D102" s="94"/>
      <c r="E102" s="94" t="s">
        <v>406</v>
      </c>
      <c r="F102" s="94" t="s">
        <v>452</v>
      </c>
    </row>
    <row r="103" spans="1:6" x14ac:dyDescent="0.2">
      <c r="A103" s="112"/>
      <c r="B103" s="94" t="s">
        <v>308</v>
      </c>
      <c r="C103" s="94" t="s">
        <v>342</v>
      </c>
      <c r="D103" s="94"/>
      <c r="E103" s="94" t="s">
        <v>343</v>
      </c>
      <c r="F103" s="94" t="s">
        <v>218</v>
      </c>
    </row>
    <row r="104" spans="1:6" x14ac:dyDescent="0.2">
      <c r="A104" s="108"/>
      <c r="B104" s="93"/>
      <c r="C104" s="107"/>
      <c r="D104" s="107"/>
      <c r="E104" s="107"/>
      <c r="F104" s="107"/>
    </row>
    <row r="105" spans="1:6" x14ac:dyDescent="0.2">
      <c r="A105" s="113" t="s">
        <v>44</v>
      </c>
      <c r="B105" s="113"/>
      <c r="C105" s="113"/>
      <c r="D105" s="113"/>
      <c r="E105" s="113"/>
      <c r="F105" s="113"/>
    </row>
    <row r="106" spans="1:6" x14ac:dyDescent="0.2">
      <c r="A106" s="97"/>
      <c r="B106" s="98" t="s">
        <v>364</v>
      </c>
      <c r="C106" s="98" t="s">
        <v>365</v>
      </c>
      <c r="D106" s="98" t="s">
        <v>366</v>
      </c>
      <c r="E106" s="98" t="s">
        <v>367</v>
      </c>
      <c r="F106" s="98" t="s">
        <v>368</v>
      </c>
    </row>
    <row r="107" spans="1:6" x14ac:dyDescent="0.2">
      <c r="A107" s="111" t="s">
        <v>215</v>
      </c>
      <c r="B107" s="94"/>
      <c r="C107" s="94"/>
      <c r="D107" s="94"/>
      <c r="E107" s="94"/>
      <c r="F107" s="94"/>
    </row>
    <row r="108" spans="1:6" x14ac:dyDescent="0.2">
      <c r="A108" s="112"/>
      <c r="B108" s="101"/>
      <c r="C108" s="94"/>
      <c r="D108" s="94"/>
      <c r="E108" s="94"/>
      <c r="F108" s="94"/>
    </row>
    <row r="109" spans="1:6" x14ac:dyDescent="0.2">
      <c r="A109" s="100"/>
      <c r="B109" s="95"/>
      <c r="C109" s="95"/>
      <c r="D109" s="95"/>
      <c r="E109" s="95"/>
      <c r="F109" s="95"/>
    </row>
    <row r="110" spans="1:6" x14ac:dyDescent="0.2">
      <c r="A110" s="111" t="s">
        <v>222</v>
      </c>
      <c r="B110" s="94"/>
      <c r="C110" s="94"/>
      <c r="D110" s="94" t="s">
        <v>408</v>
      </c>
      <c r="E110" s="94"/>
      <c r="F110" s="94"/>
    </row>
    <row r="111" spans="1:6" x14ac:dyDescent="0.2">
      <c r="A111" s="112"/>
      <c r="B111" s="94"/>
      <c r="C111" s="94"/>
      <c r="D111" s="94" t="s">
        <v>310</v>
      </c>
      <c r="E111" s="94"/>
      <c r="F111" s="94"/>
    </row>
    <row r="113" spans="1:6" x14ac:dyDescent="0.2">
      <c r="A113" s="113" t="s">
        <v>20</v>
      </c>
      <c r="B113" s="113"/>
      <c r="C113" s="113"/>
      <c r="D113" s="113"/>
      <c r="E113" s="113"/>
      <c r="F113" s="113"/>
    </row>
    <row r="114" spans="1:6" x14ac:dyDescent="0.2">
      <c r="A114" s="97"/>
      <c r="B114" s="98" t="s">
        <v>364</v>
      </c>
      <c r="C114" s="98" t="s">
        <v>365</v>
      </c>
      <c r="D114" s="98" t="s">
        <v>366</v>
      </c>
      <c r="E114" s="98" t="s">
        <v>367</v>
      </c>
      <c r="F114" s="98" t="s">
        <v>368</v>
      </c>
    </row>
    <row r="115" spans="1:6" x14ac:dyDescent="0.2">
      <c r="A115" s="111" t="s">
        <v>215</v>
      </c>
      <c r="B115" s="117" t="s">
        <v>445</v>
      </c>
      <c r="C115" s="94" t="s">
        <v>409</v>
      </c>
      <c r="D115" s="94"/>
      <c r="E115" s="94" t="s">
        <v>410</v>
      </c>
      <c r="F115" s="117" t="s">
        <v>445</v>
      </c>
    </row>
    <row r="116" spans="1:6" x14ac:dyDescent="0.2">
      <c r="A116" s="112"/>
      <c r="B116" s="118"/>
      <c r="C116" s="94" t="s">
        <v>411</v>
      </c>
      <c r="D116" s="94"/>
      <c r="E116" s="94" t="s">
        <v>213</v>
      </c>
      <c r="F116" s="118"/>
    </row>
    <row r="117" spans="1:6" x14ac:dyDescent="0.2">
      <c r="A117" s="100"/>
      <c r="B117" s="95"/>
      <c r="C117" s="95"/>
      <c r="D117" s="95"/>
      <c r="E117" s="95"/>
      <c r="F117" s="95"/>
    </row>
    <row r="118" spans="1:6" x14ac:dyDescent="0.2">
      <c r="A118" s="111" t="s">
        <v>222</v>
      </c>
      <c r="B118" s="94" t="s">
        <v>380</v>
      </c>
      <c r="C118" s="94" t="s">
        <v>409</v>
      </c>
      <c r="D118" s="94" t="s">
        <v>380</v>
      </c>
      <c r="E118" s="94" t="s">
        <v>409</v>
      </c>
      <c r="F118" s="94" t="s">
        <v>410</v>
      </c>
    </row>
    <row r="119" spans="1:6" x14ac:dyDescent="0.2">
      <c r="A119" s="112"/>
      <c r="B119" s="94" t="s">
        <v>217</v>
      </c>
      <c r="C119" s="94" t="s">
        <v>467</v>
      </c>
      <c r="D119" s="94" t="s">
        <v>412</v>
      </c>
      <c r="E119" s="94" t="s">
        <v>413</v>
      </c>
      <c r="F119" s="94" t="s">
        <v>212</v>
      </c>
    </row>
    <row r="121" spans="1:6" x14ac:dyDescent="0.2">
      <c r="A121" s="113" t="s">
        <v>22</v>
      </c>
      <c r="B121" s="113"/>
      <c r="C121" s="113"/>
      <c r="D121" s="113"/>
      <c r="E121" s="113"/>
      <c r="F121" s="113"/>
    </row>
    <row r="122" spans="1:6" x14ac:dyDescent="0.2">
      <c r="A122" s="97"/>
      <c r="B122" s="98" t="s">
        <v>364</v>
      </c>
      <c r="C122" s="98" t="s">
        <v>365</v>
      </c>
      <c r="D122" s="98" t="s">
        <v>366</v>
      </c>
      <c r="E122" s="98" t="s">
        <v>367</v>
      </c>
      <c r="F122" s="98" t="s">
        <v>368</v>
      </c>
    </row>
    <row r="123" spans="1:6" x14ac:dyDescent="0.2">
      <c r="A123" s="111" t="s">
        <v>215</v>
      </c>
      <c r="B123" s="94"/>
      <c r="C123" s="94"/>
      <c r="D123" s="94"/>
      <c r="E123" s="94" t="s">
        <v>417</v>
      </c>
      <c r="F123" s="94" t="s">
        <v>416</v>
      </c>
    </row>
    <row r="124" spans="1:6" x14ac:dyDescent="0.2">
      <c r="A124" s="112"/>
      <c r="B124" s="101"/>
      <c r="C124" s="94"/>
      <c r="D124" s="94"/>
      <c r="E124" s="94" t="s">
        <v>382</v>
      </c>
      <c r="F124" s="94" t="s">
        <v>383</v>
      </c>
    </row>
    <row r="125" spans="1:6" x14ac:dyDescent="0.2">
      <c r="A125" s="100"/>
      <c r="B125" s="95"/>
      <c r="C125" s="95"/>
      <c r="D125" s="95"/>
      <c r="E125" s="95"/>
      <c r="F125" s="95"/>
    </row>
    <row r="126" spans="1:6" x14ac:dyDescent="0.2">
      <c r="A126" s="111" t="s">
        <v>222</v>
      </c>
      <c r="B126" s="94"/>
      <c r="C126" s="94" t="s">
        <v>417</v>
      </c>
      <c r="D126" s="94" t="s">
        <v>417</v>
      </c>
      <c r="E126" s="94" t="s">
        <v>417</v>
      </c>
      <c r="F126" s="94" t="s">
        <v>416</v>
      </c>
    </row>
    <row r="127" spans="1:6" x14ac:dyDescent="0.2">
      <c r="A127" s="112"/>
      <c r="B127" s="94"/>
      <c r="C127" s="94" t="s">
        <v>412</v>
      </c>
      <c r="D127" s="94" t="s">
        <v>217</v>
      </c>
      <c r="E127" s="94" t="s">
        <v>345</v>
      </c>
      <c r="F127" s="94" t="s">
        <v>418</v>
      </c>
    </row>
    <row r="128" spans="1:6" x14ac:dyDescent="0.2">
      <c r="A128" s="108"/>
      <c r="B128" s="107"/>
      <c r="C128" s="107"/>
      <c r="D128" s="93"/>
      <c r="E128" s="107"/>
      <c r="F128" s="107"/>
    </row>
    <row r="129" spans="1:6" x14ac:dyDescent="0.2">
      <c r="A129" s="113" t="s">
        <v>23</v>
      </c>
      <c r="B129" s="113"/>
      <c r="C129" s="113"/>
      <c r="D129" s="113"/>
      <c r="E129" s="113"/>
      <c r="F129" s="113"/>
    </row>
    <row r="130" spans="1:6" x14ac:dyDescent="0.2">
      <c r="A130" s="97"/>
      <c r="B130" s="98" t="s">
        <v>364</v>
      </c>
      <c r="C130" s="98" t="s">
        <v>365</v>
      </c>
      <c r="D130" s="98" t="s">
        <v>366</v>
      </c>
      <c r="E130" s="98" t="s">
        <v>367</v>
      </c>
      <c r="F130" s="98" t="s">
        <v>368</v>
      </c>
    </row>
    <row r="131" spans="1:6" x14ac:dyDescent="0.2">
      <c r="A131" s="111" t="s">
        <v>215</v>
      </c>
      <c r="B131" s="94"/>
      <c r="C131" s="94" t="s">
        <v>419</v>
      </c>
      <c r="D131" s="94"/>
      <c r="E131" s="94"/>
      <c r="F131" s="94"/>
    </row>
    <row r="132" spans="1:6" x14ac:dyDescent="0.2">
      <c r="A132" s="112"/>
      <c r="B132" s="101"/>
      <c r="C132" s="94" t="s">
        <v>420</v>
      </c>
      <c r="D132" s="94"/>
      <c r="E132" s="94"/>
      <c r="F132" s="94"/>
    </row>
    <row r="133" spans="1:6" x14ac:dyDescent="0.2">
      <c r="A133" s="100"/>
      <c r="B133" s="95"/>
      <c r="C133" s="95"/>
      <c r="D133" s="95"/>
      <c r="E133" s="95"/>
      <c r="F133" s="95"/>
    </row>
    <row r="134" spans="1:6" x14ac:dyDescent="0.2">
      <c r="A134" s="111" t="s">
        <v>222</v>
      </c>
      <c r="B134" s="94"/>
      <c r="C134" s="94"/>
      <c r="D134" s="94" t="s">
        <v>394</v>
      </c>
      <c r="E134" s="94" t="s">
        <v>419</v>
      </c>
      <c r="F134" s="94"/>
    </row>
    <row r="135" spans="1:6" x14ac:dyDescent="0.2">
      <c r="A135" s="112"/>
      <c r="B135" s="94"/>
      <c r="C135" s="94"/>
      <c r="D135" s="94" t="s">
        <v>218</v>
      </c>
      <c r="E135" s="94" t="s">
        <v>421</v>
      </c>
      <c r="F135" s="94"/>
    </row>
    <row r="137" spans="1:6" x14ac:dyDescent="0.2">
      <c r="A137" s="116" t="s">
        <v>36</v>
      </c>
      <c r="B137" s="116"/>
      <c r="C137" s="116"/>
      <c r="D137" s="116"/>
      <c r="E137" s="116"/>
      <c r="F137" s="116"/>
    </row>
    <row r="138" spans="1:6" x14ac:dyDescent="0.2">
      <c r="A138" s="97"/>
      <c r="B138" s="98" t="s">
        <v>364</v>
      </c>
      <c r="C138" s="98" t="s">
        <v>365</v>
      </c>
      <c r="D138" s="98" t="s">
        <v>366</v>
      </c>
      <c r="E138" s="98" t="s">
        <v>367</v>
      </c>
      <c r="F138" s="98" t="s">
        <v>368</v>
      </c>
    </row>
    <row r="139" spans="1:6" x14ac:dyDescent="0.2">
      <c r="A139" s="111" t="s">
        <v>215</v>
      </c>
      <c r="B139" s="94"/>
      <c r="C139" s="94"/>
      <c r="D139" s="94"/>
      <c r="E139" s="94"/>
      <c r="F139" s="94"/>
    </row>
    <row r="140" spans="1:6" x14ac:dyDescent="0.2">
      <c r="A140" s="112"/>
      <c r="B140" s="101"/>
      <c r="C140" s="94"/>
      <c r="D140" s="94"/>
      <c r="E140" s="94"/>
      <c r="F140" s="94"/>
    </row>
    <row r="141" spans="1:6" x14ac:dyDescent="0.2">
      <c r="A141" s="100"/>
      <c r="B141" s="95"/>
      <c r="C141" s="95"/>
      <c r="D141" s="95"/>
      <c r="E141" s="95"/>
      <c r="F141" s="95"/>
    </row>
    <row r="142" spans="1:6" x14ac:dyDescent="0.2">
      <c r="A142" s="111" t="s">
        <v>222</v>
      </c>
      <c r="B142" s="94" t="s">
        <v>422</v>
      </c>
      <c r="C142" s="94"/>
      <c r="D142" s="94" t="s">
        <v>423</v>
      </c>
      <c r="E142" s="94" t="s">
        <v>424</v>
      </c>
      <c r="F142" s="94"/>
    </row>
    <row r="143" spans="1:6" x14ac:dyDescent="0.2">
      <c r="A143" s="112"/>
      <c r="B143" s="94" t="s">
        <v>310</v>
      </c>
      <c r="C143" s="94"/>
      <c r="D143" s="94" t="s">
        <v>310</v>
      </c>
      <c r="E143" s="94" t="s">
        <v>309</v>
      </c>
      <c r="F143" s="94"/>
    </row>
    <row r="145" spans="1:6" x14ac:dyDescent="0.2">
      <c r="A145" s="116" t="s">
        <v>26</v>
      </c>
      <c r="B145" s="116"/>
      <c r="C145" s="116"/>
      <c r="D145" s="116"/>
      <c r="E145" s="116"/>
      <c r="F145" s="116"/>
    </row>
    <row r="146" spans="1:6" x14ac:dyDescent="0.2">
      <c r="A146" s="97"/>
      <c r="B146" s="98" t="s">
        <v>364</v>
      </c>
      <c r="C146" s="98" t="s">
        <v>365</v>
      </c>
      <c r="D146" s="98" t="s">
        <v>366</v>
      </c>
      <c r="E146" s="98" t="s">
        <v>367</v>
      </c>
      <c r="F146" s="98" t="s">
        <v>368</v>
      </c>
    </row>
    <row r="147" spans="1:6" x14ac:dyDescent="0.2">
      <c r="A147" s="111" t="s">
        <v>215</v>
      </c>
      <c r="B147" s="94"/>
      <c r="C147" s="94"/>
      <c r="D147" s="94"/>
      <c r="E147" s="94"/>
      <c r="F147" s="94"/>
    </row>
    <row r="148" spans="1:6" x14ac:dyDescent="0.2">
      <c r="A148" s="112"/>
      <c r="B148" s="101"/>
      <c r="C148" s="94"/>
      <c r="D148" s="94"/>
      <c r="E148" s="94"/>
      <c r="F148" s="94"/>
    </row>
    <row r="149" spans="1:6" x14ac:dyDescent="0.2">
      <c r="A149" s="100"/>
      <c r="B149" s="95"/>
      <c r="C149" s="95"/>
      <c r="D149" s="95"/>
      <c r="E149" s="95"/>
      <c r="F149" s="95"/>
    </row>
    <row r="150" spans="1:6" x14ac:dyDescent="0.2">
      <c r="A150" s="111" t="s">
        <v>222</v>
      </c>
      <c r="B150" s="94" t="s">
        <v>425</v>
      </c>
      <c r="C150" s="94" t="s">
        <v>425</v>
      </c>
      <c r="D150" s="94"/>
      <c r="E150" s="94"/>
      <c r="F150" s="94"/>
    </row>
    <row r="151" spans="1:6" x14ac:dyDescent="0.2">
      <c r="A151" s="112"/>
      <c r="B151" s="94" t="s">
        <v>218</v>
      </c>
      <c r="C151" s="94" t="s">
        <v>212</v>
      </c>
      <c r="D151" s="94"/>
      <c r="E151" s="94"/>
      <c r="F151" s="94"/>
    </row>
    <row r="153" spans="1:6" x14ac:dyDescent="0.2">
      <c r="A153" s="116" t="s">
        <v>430</v>
      </c>
      <c r="B153" s="116"/>
      <c r="C153" s="116"/>
      <c r="D153" s="116"/>
      <c r="E153" s="116"/>
      <c r="F153" s="116"/>
    </row>
    <row r="154" spans="1:6" x14ac:dyDescent="0.2">
      <c r="A154" s="97"/>
      <c r="B154" s="98" t="s">
        <v>364</v>
      </c>
      <c r="C154" s="98" t="s">
        <v>365</v>
      </c>
      <c r="D154" s="98" t="s">
        <v>366</v>
      </c>
      <c r="E154" s="98" t="s">
        <v>367</v>
      </c>
      <c r="F154" s="98" t="s">
        <v>368</v>
      </c>
    </row>
    <row r="155" spans="1:6" x14ac:dyDescent="0.2">
      <c r="A155" s="111" t="s">
        <v>215</v>
      </c>
      <c r="B155" s="94"/>
      <c r="C155" s="94"/>
      <c r="D155" s="94"/>
      <c r="E155" s="94"/>
      <c r="F155" s="94"/>
    </row>
    <row r="156" spans="1:6" x14ac:dyDescent="0.2">
      <c r="A156" s="112"/>
      <c r="B156" s="101"/>
      <c r="C156" s="94"/>
      <c r="D156" s="94"/>
      <c r="E156" s="94"/>
      <c r="F156" s="94"/>
    </row>
    <row r="157" spans="1:6" x14ac:dyDescent="0.2">
      <c r="A157" s="100"/>
      <c r="B157" s="95"/>
      <c r="C157" s="95"/>
      <c r="D157" s="95"/>
      <c r="E157" s="95"/>
      <c r="F157" s="95"/>
    </row>
    <row r="158" spans="1:6" x14ac:dyDescent="0.2">
      <c r="A158" s="111" t="s">
        <v>222</v>
      </c>
      <c r="B158" s="94" t="s">
        <v>393</v>
      </c>
      <c r="C158" s="94" t="s">
        <v>431</v>
      </c>
      <c r="D158" s="94" t="s">
        <v>432</v>
      </c>
      <c r="E158" s="94"/>
      <c r="F158" s="94"/>
    </row>
    <row r="159" spans="1:6" x14ac:dyDescent="0.2">
      <c r="A159" s="112"/>
      <c r="B159" s="94" t="s">
        <v>219</v>
      </c>
      <c r="C159" s="94" t="s">
        <v>221</v>
      </c>
      <c r="D159" s="94" t="s">
        <v>218</v>
      </c>
      <c r="E159" s="94"/>
      <c r="F159" s="94"/>
    </row>
    <row r="161" spans="1:6" x14ac:dyDescent="0.2">
      <c r="A161" s="113" t="s">
        <v>28</v>
      </c>
      <c r="B161" s="113"/>
      <c r="C161" s="113"/>
      <c r="D161" s="113"/>
      <c r="E161" s="113"/>
      <c r="F161" s="113"/>
    </row>
    <row r="162" spans="1:6" x14ac:dyDescent="0.2">
      <c r="A162" s="97"/>
      <c r="B162" s="98" t="s">
        <v>364</v>
      </c>
      <c r="C162" s="98" t="s">
        <v>365</v>
      </c>
      <c r="D162" s="98" t="s">
        <v>366</v>
      </c>
      <c r="E162" s="98" t="s">
        <v>367</v>
      </c>
      <c r="F162" s="98" t="s">
        <v>368</v>
      </c>
    </row>
    <row r="163" spans="1:6" x14ac:dyDescent="0.2">
      <c r="A163" s="111" t="s">
        <v>215</v>
      </c>
      <c r="B163" s="94"/>
      <c r="C163" s="94"/>
      <c r="D163" s="94"/>
      <c r="E163" s="94"/>
      <c r="F163" s="94"/>
    </row>
    <row r="164" spans="1:6" x14ac:dyDescent="0.2">
      <c r="A164" s="112"/>
      <c r="B164" s="101"/>
      <c r="C164" s="94"/>
      <c r="D164" s="94"/>
      <c r="E164" s="94"/>
      <c r="F164" s="94"/>
    </row>
    <row r="165" spans="1:6" x14ac:dyDescent="0.2">
      <c r="A165" s="100"/>
      <c r="B165" s="95"/>
      <c r="C165" s="95"/>
      <c r="D165" s="95"/>
      <c r="E165" s="95"/>
      <c r="F165" s="95"/>
    </row>
    <row r="166" spans="1:6" x14ac:dyDescent="0.2">
      <c r="A166" s="111" t="s">
        <v>222</v>
      </c>
      <c r="B166" s="94"/>
      <c r="C166" s="94" t="s">
        <v>433</v>
      </c>
      <c r="D166" s="94" t="s">
        <v>433</v>
      </c>
      <c r="E166" s="94" t="s">
        <v>434</v>
      </c>
      <c r="F166" s="94"/>
    </row>
    <row r="167" spans="1:6" x14ac:dyDescent="0.2">
      <c r="A167" s="112"/>
      <c r="B167" s="94"/>
      <c r="C167" s="94" t="s">
        <v>218</v>
      </c>
      <c r="D167" s="94" t="s">
        <v>466</v>
      </c>
      <c r="E167" s="94" t="s">
        <v>250</v>
      </c>
      <c r="F167" s="94"/>
    </row>
    <row r="169" spans="1:6" x14ac:dyDescent="0.2">
      <c r="A169" s="116" t="s">
        <v>435</v>
      </c>
      <c r="B169" s="116"/>
      <c r="C169" s="116"/>
      <c r="D169" s="116"/>
      <c r="E169" s="116"/>
      <c r="F169" s="116"/>
    </row>
    <row r="170" spans="1:6" x14ac:dyDescent="0.2">
      <c r="A170" s="97"/>
      <c r="B170" s="98" t="s">
        <v>364</v>
      </c>
      <c r="C170" s="98" t="s">
        <v>365</v>
      </c>
      <c r="D170" s="98" t="s">
        <v>366</v>
      </c>
      <c r="E170" s="98" t="s">
        <v>367</v>
      </c>
      <c r="F170" s="98" t="s">
        <v>368</v>
      </c>
    </row>
    <row r="171" spans="1:6" x14ac:dyDescent="0.2">
      <c r="A171" s="111" t="s">
        <v>215</v>
      </c>
      <c r="B171" s="94"/>
      <c r="C171" s="94"/>
      <c r="D171" s="94"/>
      <c r="E171" s="94"/>
      <c r="F171" s="94"/>
    </row>
    <row r="172" spans="1:6" x14ac:dyDescent="0.2">
      <c r="A172" s="112"/>
      <c r="B172" s="101"/>
      <c r="C172" s="94"/>
      <c r="D172" s="94"/>
      <c r="E172" s="94"/>
      <c r="F172" s="94"/>
    </row>
    <row r="173" spans="1:6" x14ac:dyDescent="0.2">
      <c r="A173" s="100"/>
      <c r="B173" s="95"/>
      <c r="C173" s="95"/>
      <c r="D173" s="95"/>
      <c r="E173" s="95"/>
      <c r="F173" s="95"/>
    </row>
    <row r="174" spans="1:6" x14ac:dyDescent="0.2">
      <c r="A174" s="111" t="s">
        <v>222</v>
      </c>
      <c r="B174" s="94" t="s">
        <v>405</v>
      </c>
      <c r="C174" s="94" t="s">
        <v>452</v>
      </c>
      <c r="D174" s="94" t="s">
        <v>274</v>
      </c>
      <c r="E174" s="94"/>
      <c r="F174" s="94"/>
    </row>
    <row r="175" spans="1:6" x14ac:dyDescent="0.2">
      <c r="A175" s="112"/>
      <c r="B175" s="94" t="s">
        <v>407</v>
      </c>
      <c r="C175" s="94" t="s">
        <v>219</v>
      </c>
      <c r="D175" s="94" t="s">
        <v>308</v>
      </c>
      <c r="E175" s="94"/>
      <c r="F175" s="94"/>
    </row>
    <row r="176" spans="1:6" x14ac:dyDescent="0.2">
      <c r="A176" s="106"/>
      <c r="C176" s="93"/>
    </row>
    <row r="177" spans="1:6" x14ac:dyDescent="0.2">
      <c r="A177" s="113" t="s">
        <v>31</v>
      </c>
      <c r="B177" s="113"/>
      <c r="C177" s="113"/>
      <c r="D177" s="113"/>
      <c r="E177" s="113"/>
      <c r="F177" s="113"/>
    </row>
    <row r="178" spans="1:6" x14ac:dyDescent="0.2">
      <c r="A178" s="97"/>
      <c r="B178" s="98" t="s">
        <v>364</v>
      </c>
      <c r="C178" s="98" t="s">
        <v>365</v>
      </c>
      <c r="D178" s="98" t="s">
        <v>366</v>
      </c>
      <c r="E178" s="98" t="s">
        <v>367</v>
      </c>
      <c r="F178" s="98" t="s">
        <v>368</v>
      </c>
    </row>
    <row r="179" spans="1:6" x14ac:dyDescent="0.2">
      <c r="A179" s="111" t="s">
        <v>215</v>
      </c>
      <c r="B179" s="94"/>
      <c r="C179" s="94"/>
      <c r="D179" s="94" t="s">
        <v>135</v>
      </c>
      <c r="E179" s="94"/>
      <c r="F179" s="94"/>
    </row>
    <row r="180" spans="1:6" x14ac:dyDescent="0.2">
      <c r="A180" s="112"/>
      <c r="B180" s="101"/>
      <c r="C180" s="94"/>
      <c r="D180" s="94" t="s">
        <v>436</v>
      </c>
      <c r="E180" s="94"/>
      <c r="F180" s="94"/>
    </row>
    <row r="181" spans="1:6" x14ac:dyDescent="0.2">
      <c r="A181" s="100"/>
      <c r="B181" s="95"/>
      <c r="C181" s="95"/>
      <c r="D181" s="95"/>
      <c r="E181" s="95"/>
      <c r="F181" s="95"/>
    </row>
    <row r="182" spans="1:6" x14ac:dyDescent="0.2">
      <c r="A182" s="111" t="s">
        <v>222</v>
      </c>
      <c r="B182" s="94"/>
      <c r="C182" s="94"/>
      <c r="D182" s="94" t="s">
        <v>135</v>
      </c>
      <c r="E182" s="94"/>
      <c r="F182" s="94"/>
    </row>
    <row r="183" spans="1:6" x14ac:dyDescent="0.2">
      <c r="A183" s="112"/>
      <c r="B183" s="94"/>
      <c r="C183" s="94"/>
      <c r="D183" s="94" t="s">
        <v>399</v>
      </c>
      <c r="E183" s="94"/>
      <c r="F183" s="94"/>
    </row>
    <row r="185" spans="1:6" x14ac:dyDescent="0.2">
      <c r="A185" s="116" t="s">
        <v>32</v>
      </c>
      <c r="B185" s="116"/>
      <c r="C185" s="116"/>
      <c r="D185" s="116"/>
      <c r="E185" s="116"/>
      <c r="F185" s="116"/>
    </row>
    <row r="186" spans="1:6" x14ac:dyDescent="0.2">
      <c r="A186" s="97"/>
      <c r="B186" s="98" t="s">
        <v>364</v>
      </c>
      <c r="C186" s="98" t="s">
        <v>365</v>
      </c>
      <c r="D186" s="98" t="s">
        <v>366</v>
      </c>
      <c r="E186" s="98" t="s">
        <v>367</v>
      </c>
      <c r="F186" s="98" t="s">
        <v>368</v>
      </c>
    </row>
    <row r="187" spans="1:6" x14ac:dyDescent="0.2">
      <c r="A187" s="111" t="s">
        <v>215</v>
      </c>
      <c r="B187" s="94"/>
      <c r="C187" s="94"/>
      <c r="D187" s="94"/>
      <c r="E187" s="94"/>
      <c r="F187" s="94"/>
    </row>
    <row r="188" spans="1:6" x14ac:dyDescent="0.2">
      <c r="A188" s="112"/>
      <c r="B188" s="101"/>
      <c r="C188" s="94"/>
      <c r="D188" s="94"/>
      <c r="E188" s="94"/>
      <c r="F188" s="94"/>
    </row>
    <row r="189" spans="1:6" x14ac:dyDescent="0.2">
      <c r="A189" s="100"/>
      <c r="B189" s="95"/>
      <c r="C189" s="95"/>
      <c r="D189" s="95"/>
      <c r="E189" s="95"/>
      <c r="F189" s="95"/>
    </row>
    <row r="190" spans="1:6" x14ac:dyDescent="0.2">
      <c r="A190" s="111" t="s">
        <v>222</v>
      </c>
      <c r="B190" s="94"/>
      <c r="C190" s="94"/>
      <c r="D190" s="94"/>
      <c r="E190" s="94" t="s">
        <v>440</v>
      </c>
      <c r="F190" s="94"/>
    </row>
    <row r="191" spans="1:6" x14ac:dyDescent="0.2">
      <c r="A191" s="112"/>
      <c r="B191" s="94"/>
      <c r="C191" s="94"/>
      <c r="D191" s="94"/>
      <c r="E191" s="94" t="s">
        <v>464</v>
      </c>
      <c r="F191" s="94"/>
    </row>
    <row r="192" spans="1:6" x14ac:dyDescent="0.2">
      <c r="B192" s="102" t="s">
        <v>437</v>
      </c>
    </row>
    <row r="193" spans="1:6" x14ac:dyDescent="0.2">
      <c r="B193" s="102" t="s">
        <v>465</v>
      </c>
    </row>
    <row r="194" spans="1:6" x14ac:dyDescent="0.2">
      <c r="A194" s="116" t="s">
        <v>39</v>
      </c>
      <c r="B194" s="116"/>
      <c r="C194" s="116"/>
      <c r="D194" s="116"/>
      <c r="E194" s="116"/>
      <c r="F194" s="116"/>
    </row>
    <row r="195" spans="1:6" x14ac:dyDescent="0.2">
      <c r="A195" s="97"/>
      <c r="B195" s="98" t="s">
        <v>364</v>
      </c>
      <c r="C195" s="98" t="s">
        <v>365</v>
      </c>
      <c r="D195" s="98" t="s">
        <v>366</v>
      </c>
      <c r="E195" s="98" t="s">
        <v>367</v>
      </c>
      <c r="F195" s="98" t="s">
        <v>368</v>
      </c>
    </row>
    <row r="196" spans="1:6" x14ac:dyDescent="0.2">
      <c r="A196" s="111" t="s">
        <v>215</v>
      </c>
      <c r="B196" s="94"/>
      <c r="C196" s="94"/>
      <c r="D196" s="94"/>
      <c r="E196" s="94"/>
      <c r="F196" s="94"/>
    </row>
    <row r="197" spans="1:6" x14ac:dyDescent="0.2">
      <c r="A197" s="112"/>
      <c r="B197" s="101"/>
      <c r="C197" s="94"/>
      <c r="D197" s="94"/>
      <c r="E197" s="94"/>
      <c r="F197" s="94"/>
    </row>
    <row r="198" spans="1:6" x14ac:dyDescent="0.2">
      <c r="A198" s="100"/>
      <c r="B198" s="95"/>
      <c r="C198" s="95"/>
      <c r="D198" s="95"/>
      <c r="E198" s="95"/>
      <c r="F198" s="95"/>
    </row>
    <row r="199" spans="1:6" x14ac:dyDescent="0.2">
      <c r="A199" s="111" t="s">
        <v>222</v>
      </c>
      <c r="B199" s="94" t="s">
        <v>438</v>
      </c>
      <c r="C199" s="94"/>
      <c r="D199" s="94"/>
      <c r="E199" s="94"/>
      <c r="F199" s="94" t="s">
        <v>296</v>
      </c>
    </row>
    <row r="200" spans="1:6" x14ac:dyDescent="0.2">
      <c r="A200" s="112"/>
      <c r="B200" s="94" t="s">
        <v>306</v>
      </c>
      <c r="C200" s="94"/>
      <c r="D200" s="94"/>
      <c r="E200" s="94"/>
      <c r="F200" s="94" t="s">
        <v>307</v>
      </c>
    </row>
    <row r="201" spans="1:6" x14ac:dyDescent="0.2">
      <c r="A201" s="108"/>
      <c r="B201" s="93"/>
      <c r="C201" s="107"/>
      <c r="D201" s="107"/>
      <c r="E201" s="107"/>
      <c r="F201" s="107"/>
    </row>
    <row r="202" spans="1:6" x14ac:dyDescent="0.2">
      <c r="A202" s="116" t="s">
        <v>47</v>
      </c>
      <c r="B202" s="116"/>
      <c r="C202" s="116"/>
      <c r="D202" s="116"/>
      <c r="E202" s="116"/>
      <c r="F202" s="116"/>
    </row>
    <row r="203" spans="1:6" x14ac:dyDescent="0.2">
      <c r="A203" s="97"/>
      <c r="B203" s="98" t="s">
        <v>364</v>
      </c>
      <c r="C203" s="98" t="s">
        <v>365</v>
      </c>
      <c r="D203" s="98" t="s">
        <v>366</v>
      </c>
      <c r="E203" s="98" t="s">
        <v>367</v>
      </c>
      <c r="F203" s="98" t="s">
        <v>368</v>
      </c>
    </row>
    <row r="204" spans="1:6" x14ac:dyDescent="0.2">
      <c r="A204" s="111" t="s">
        <v>215</v>
      </c>
      <c r="B204" s="94"/>
      <c r="C204" s="94"/>
      <c r="D204" s="94" t="s">
        <v>439</v>
      </c>
      <c r="E204" s="94"/>
      <c r="F204" s="94"/>
    </row>
    <row r="205" spans="1:6" x14ac:dyDescent="0.2">
      <c r="A205" s="112"/>
      <c r="B205" s="101"/>
      <c r="C205" s="94"/>
      <c r="D205" s="94" t="s">
        <v>213</v>
      </c>
      <c r="E205" s="94"/>
      <c r="F205" s="94"/>
    </row>
    <row r="206" spans="1:6" x14ac:dyDescent="0.2">
      <c r="A206" s="100"/>
      <c r="B206" s="95"/>
      <c r="C206" s="95"/>
      <c r="D206" s="95"/>
      <c r="E206" s="95"/>
      <c r="F206" s="95"/>
    </row>
    <row r="207" spans="1:6" x14ac:dyDescent="0.2">
      <c r="A207" s="111" t="s">
        <v>222</v>
      </c>
      <c r="B207" s="94" t="s">
        <v>439</v>
      </c>
      <c r="C207" s="94"/>
      <c r="D207" s="94"/>
      <c r="E207" s="94"/>
      <c r="F207" s="94"/>
    </row>
    <row r="208" spans="1:6" x14ac:dyDescent="0.2">
      <c r="A208" s="112"/>
      <c r="B208" s="94" t="s">
        <v>212</v>
      </c>
      <c r="C208" s="94"/>
      <c r="D208" s="94"/>
      <c r="E208" s="94"/>
      <c r="F208" s="94"/>
    </row>
    <row r="210" spans="1:6" x14ac:dyDescent="0.2">
      <c r="A210" s="113" t="s">
        <v>33</v>
      </c>
      <c r="B210" s="113"/>
      <c r="C210" s="113"/>
      <c r="D210" s="113"/>
      <c r="E210" s="113"/>
      <c r="F210" s="113"/>
    </row>
    <row r="212" spans="1:6" x14ac:dyDescent="0.2">
      <c r="A212" s="113" t="s">
        <v>441</v>
      </c>
      <c r="B212" s="113"/>
      <c r="C212" s="113"/>
      <c r="D212" s="113"/>
      <c r="E212" s="113"/>
      <c r="F212" s="113"/>
    </row>
    <row r="213" spans="1:6" x14ac:dyDescent="0.2">
      <c r="A213" s="97"/>
      <c r="B213" s="98" t="s">
        <v>364</v>
      </c>
      <c r="C213" s="98" t="s">
        <v>365</v>
      </c>
      <c r="D213" s="98" t="s">
        <v>366</v>
      </c>
      <c r="E213" s="98" t="s">
        <v>367</v>
      </c>
      <c r="F213" s="98" t="s">
        <v>368</v>
      </c>
    </row>
    <row r="214" spans="1:6" x14ac:dyDescent="0.2">
      <c r="A214" s="111" t="s">
        <v>215</v>
      </c>
      <c r="B214" s="94"/>
      <c r="C214" s="94"/>
      <c r="D214" s="94"/>
      <c r="E214" s="94"/>
      <c r="F214" s="94"/>
    </row>
    <row r="215" spans="1:6" x14ac:dyDescent="0.2">
      <c r="A215" s="112"/>
      <c r="B215" s="101"/>
      <c r="C215" s="94"/>
      <c r="D215" s="94"/>
      <c r="E215" s="94"/>
      <c r="F215" s="94"/>
    </row>
    <row r="216" spans="1:6" x14ac:dyDescent="0.2">
      <c r="A216" s="100"/>
      <c r="B216" s="95"/>
      <c r="C216" s="95"/>
      <c r="D216" s="95"/>
      <c r="E216" s="95"/>
      <c r="F216" s="95"/>
    </row>
    <row r="217" spans="1:6" x14ac:dyDescent="0.2">
      <c r="A217" s="111" t="s">
        <v>222</v>
      </c>
      <c r="B217" s="94" t="s">
        <v>442</v>
      </c>
      <c r="C217" s="94" t="s">
        <v>443</v>
      </c>
      <c r="D217" s="94"/>
      <c r="E217" s="94"/>
      <c r="F217" s="94"/>
    </row>
    <row r="218" spans="1:6" x14ac:dyDescent="0.2">
      <c r="A218" s="112"/>
      <c r="B218" s="94" t="s">
        <v>309</v>
      </c>
      <c r="C218" s="94" t="s">
        <v>310</v>
      </c>
      <c r="D218" s="94"/>
      <c r="E218" s="94"/>
      <c r="F218" s="94"/>
    </row>
    <row r="220" spans="1:6" x14ac:dyDescent="0.2">
      <c r="A220" s="113" t="s">
        <v>34</v>
      </c>
      <c r="B220" s="113"/>
      <c r="C220" s="113"/>
      <c r="D220" s="113"/>
      <c r="E220" s="113"/>
      <c r="F220" s="113"/>
    </row>
    <row r="221" spans="1:6" x14ac:dyDescent="0.2">
      <c r="A221" s="97"/>
      <c r="B221" s="98" t="s">
        <v>364</v>
      </c>
      <c r="C221" s="98" t="s">
        <v>365</v>
      </c>
      <c r="D221" s="98" t="s">
        <v>366</v>
      </c>
      <c r="E221" s="98" t="s">
        <v>367</v>
      </c>
      <c r="F221" s="98" t="s">
        <v>368</v>
      </c>
    </row>
    <row r="222" spans="1:6" x14ac:dyDescent="0.2">
      <c r="A222" s="111" t="s">
        <v>215</v>
      </c>
      <c r="B222" s="94"/>
      <c r="C222" s="94"/>
      <c r="D222" s="94"/>
      <c r="E222" s="94"/>
      <c r="F222" s="94"/>
    </row>
    <row r="223" spans="1:6" x14ac:dyDescent="0.2">
      <c r="A223" s="112"/>
      <c r="B223" s="101"/>
      <c r="C223" s="94"/>
      <c r="D223" s="94"/>
      <c r="E223" s="94"/>
      <c r="F223" s="94"/>
    </row>
    <row r="224" spans="1:6" x14ac:dyDescent="0.2">
      <c r="A224" s="100"/>
      <c r="B224" s="95"/>
      <c r="C224" s="95"/>
      <c r="D224" s="95"/>
      <c r="E224" s="95"/>
      <c r="F224" s="95"/>
    </row>
    <row r="225" spans="1:6" x14ac:dyDescent="0.2">
      <c r="A225" s="111" t="s">
        <v>222</v>
      </c>
      <c r="B225" s="94"/>
      <c r="C225" s="94"/>
      <c r="D225" s="94" t="s">
        <v>444</v>
      </c>
      <c r="E225" s="114" t="s">
        <v>446</v>
      </c>
      <c r="F225" s="94"/>
    </row>
    <row r="226" spans="1:6" x14ac:dyDescent="0.2">
      <c r="A226" s="112"/>
      <c r="B226" s="94"/>
      <c r="C226" s="94"/>
      <c r="D226" s="94" t="s">
        <v>221</v>
      </c>
      <c r="E226" s="115"/>
      <c r="F226" s="94"/>
    </row>
  </sheetData>
  <mergeCells count="88">
    <mergeCell ref="A51:A52"/>
    <mergeCell ref="A54:A55"/>
    <mergeCell ref="A57:F57"/>
    <mergeCell ref="A105:F105"/>
    <mergeCell ref="A107:A108"/>
    <mergeCell ref="A59:A60"/>
    <mergeCell ref="A62:A63"/>
    <mergeCell ref="A102:A103"/>
    <mergeCell ref="A73:F73"/>
    <mergeCell ref="A75:A76"/>
    <mergeCell ref="A78:A79"/>
    <mergeCell ref="A182:A183"/>
    <mergeCell ref="A179:A180"/>
    <mergeCell ref="A185:F185"/>
    <mergeCell ref="A190:A191"/>
    <mergeCell ref="A67:A68"/>
    <mergeCell ref="A70:A71"/>
    <mergeCell ref="A110:A111"/>
    <mergeCell ref="A177:F177"/>
    <mergeCell ref="A147:A148"/>
    <mergeCell ref="A150:A151"/>
    <mergeCell ref="A174:A175"/>
    <mergeCell ref="A163:A164"/>
    <mergeCell ref="A166:A167"/>
    <mergeCell ref="A169:F169"/>
    <mergeCell ref="A171:A172"/>
    <mergeCell ref="A17:F17"/>
    <mergeCell ref="A19:A20"/>
    <mergeCell ref="A22:A23"/>
    <mergeCell ref="A25:F25"/>
    <mergeCell ref="A49:F49"/>
    <mergeCell ref="A33:F33"/>
    <mergeCell ref="A35:A36"/>
    <mergeCell ref="A38:A39"/>
    <mergeCell ref="A41:F41"/>
    <mergeCell ref="A43:A44"/>
    <mergeCell ref="A46:A47"/>
    <mergeCell ref="A27:A28"/>
    <mergeCell ref="A30:A31"/>
    <mergeCell ref="A14:A15"/>
    <mergeCell ref="A1:F1"/>
    <mergeCell ref="A3:A4"/>
    <mergeCell ref="A6:A7"/>
    <mergeCell ref="A9:F9"/>
    <mergeCell ref="A11:A12"/>
    <mergeCell ref="A81:F81"/>
    <mergeCell ref="A83:A84"/>
    <mergeCell ref="A86:A87"/>
    <mergeCell ref="A89:F89"/>
    <mergeCell ref="A65:F65"/>
    <mergeCell ref="A113:F113"/>
    <mergeCell ref="A115:A116"/>
    <mergeCell ref="A91:A92"/>
    <mergeCell ref="A94:A95"/>
    <mergeCell ref="A97:F97"/>
    <mergeCell ref="A99:A100"/>
    <mergeCell ref="F115:F116"/>
    <mergeCell ref="B115:B116"/>
    <mergeCell ref="A121:F121"/>
    <mergeCell ref="A123:A124"/>
    <mergeCell ref="A118:A119"/>
    <mergeCell ref="A161:F161"/>
    <mergeCell ref="A153:F153"/>
    <mergeCell ref="A155:A156"/>
    <mergeCell ref="A158:A159"/>
    <mergeCell ref="A126:A127"/>
    <mergeCell ref="A129:F129"/>
    <mergeCell ref="A131:A132"/>
    <mergeCell ref="A134:A135"/>
    <mergeCell ref="A137:F137"/>
    <mergeCell ref="A139:A140"/>
    <mergeCell ref="A142:A143"/>
    <mergeCell ref="A145:F145"/>
    <mergeCell ref="A187:A188"/>
    <mergeCell ref="A194:F194"/>
    <mergeCell ref="A199:A200"/>
    <mergeCell ref="A202:F202"/>
    <mergeCell ref="A217:A218"/>
    <mergeCell ref="A207:A208"/>
    <mergeCell ref="A210:F210"/>
    <mergeCell ref="A196:A197"/>
    <mergeCell ref="A204:A205"/>
    <mergeCell ref="A225:A226"/>
    <mergeCell ref="A214:A215"/>
    <mergeCell ref="A220:F220"/>
    <mergeCell ref="A222:A223"/>
    <mergeCell ref="E225:E226"/>
    <mergeCell ref="A212:F212"/>
  </mergeCells>
  <pageMargins left="0.25" right="0.25" top="0.75" bottom="0.75" header="0.3" footer="0.3"/>
  <pageSetup paperSize="9" scale="87" fitToHeight="0" orientation="portrait" r:id="rId1"/>
  <rowBreaks count="4" manualBreakCount="4">
    <brk id="68" max="16383" man="1"/>
    <brk id="130" max="16383" man="1"/>
    <brk id="193" max="16383" man="1"/>
    <brk id="2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10</vt:i4>
      </vt:variant>
    </vt:vector>
  </HeadingPairs>
  <TitlesOfParts>
    <vt:vector size="16" baseType="lpstr">
      <vt:lpstr>Quadro Docente</vt:lpstr>
      <vt:lpstr>EGP</vt:lpstr>
      <vt:lpstr>EGM</vt:lpstr>
      <vt:lpstr>EGC</vt:lpstr>
      <vt:lpstr>Quadro</vt:lpstr>
      <vt:lpstr>Profes</vt:lpstr>
      <vt:lpstr>EGC!Area_de_impressao</vt:lpstr>
      <vt:lpstr>EGM!Area_de_impressao</vt:lpstr>
      <vt:lpstr>EGP!Area_de_impressao</vt:lpstr>
      <vt:lpstr>Profes!Area_de_impressao</vt:lpstr>
      <vt:lpstr>EGC!Disciplinas</vt:lpstr>
      <vt:lpstr>EGM!Disciplinas</vt:lpstr>
      <vt:lpstr>EGP!Disciplinas</vt:lpstr>
      <vt:lpstr>EGC!Turma</vt:lpstr>
      <vt:lpstr>EGM!Turma</vt:lpstr>
      <vt:lpstr>EGP!Turma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Pires Machado</dc:creator>
  <cp:lastModifiedBy>Rafael Pires Machado</cp:lastModifiedBy>
  <cp:lastPrinted>2019-07-02T23:53:43Z</cp:lastPrinted>
  <dcterms:created xsi:type="dcterms:W3CDTF">2019-06-11T12:13:51Z</dcterms:created>
  <dcterms:modified xsi:type="dcterms:W3CDTF">2019-07-29T18:02:11Z</dcterms:modified>
</cp:coreProperties>
</file>