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120" yWindow="405" windowWidth="23715" windowHeight="9675"/>
  </bookViews>
  <sheets>
    <sheet name="Pres. por grupo de gastos" sheetId="1" r:id="rId1"/>
    <sheet name="Ejec. Pres. Ingresos por tipo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I26" i="2" l="1"/>
  <c r="I25" i="2" s="1"/>
  <c r="I24" i="2" s="1"/>
  <c r="H26" i="2"/>
  <c r="H25" i="2" s="1"/>
  <c r="H24" i="2" s="1"/>
  <c r="G26" i="2"/>
  <c r="G25" i="2" s="1"/>
  <c r="G24" i="2" s="1"/>
  <c r="F26" i="2"/>
  <c r="F25" i="2" s="1"/>
  <c r="F24" i="2" s="1"/>
  <c r="I22" i="2"/>
  <c r="K22" i="2" s="1"/>
  <c r="H22" i="2"/>
  <c r="H21" i="2" s="1"/>
  <c r="H20" i="2" s="1"/>
  <c r="G22" i="2"/>
  <c r="G21" i="2" s="1"/>
  <c r="G20" i="2" s="1"/>
  <c r="F22" i="2"/>
  <c r="F21" i="2" s="1"/>
  <c r="F20" i="2" s="1"/>
  <c r="I18" i="2"/>
  <c r="H18" i="2"/>
  <c r="G18" i="2"/>
  <c r="F18" i="2"/>
  <c r="I17" i="2"/>
  <c r="H17" i="2"/>
  <c r="G17" i="2"/>
  <c r="F17" i="2"/>
  <c r="I16" i="2"/>
  <c r="H16" i="2"/>
  <c r="G16" i="2"/>
  <c r="F16" i="2"/>
  <c r="G15" i="2"/>
  <c r="G13" i="2" s="1"/>
  <c r="R236" i="1"/>
  <c r="R235" i="1" s="1"/>
  <c r="R234" i="1" s="1"/>
  <c r="Q236" i="1"/>
  <c r="P236" i="1"/>
  <c r="N236" i="1"/>
  <c r="M236" i="1"/>
  <c r="S235" i="1"/>
  <c r="O235" i="1"/>
  <c r="O234" i="1" s="1"/>
  <c r="L235" i="1"/>
  <c r="K235" i="1"/>
  <c r="N235" i="1" s="1"/>
  <c r="J235" i="1"/>
  <c r="I235" i="1"/>
  <c r="H235" i="1"/>
  <c r="G235" i="1"/>
  <c r="F235" i="1"/>
  <c r="F234" i="1" s="1"/>
  <c r="S234" i="1"/>
  <c r="L234" i="1"/>
  <c r="K234" i="1"/>
  <c r="I234" i="1"/>
  <c r="H234" i="1"/>
  <c r="G234" i="1"/>
  <c r="R232" i="1"/>
  <c r="Q232" i="1"/>
  <c r="P232" i="1"/>
  <c r="N232" i="1"/>
  <c r="M232" i="1"/>
  <c r="S231" i="1"/>
  <c r="R231" i="1"/>
  <c r="O231" i="1"/>
  <c r="L231" i="1"/>
  <c r="K231" i="1"/>
  <c r="N231" i="1" s="1"/>
  <c r="J231" i="1"/>
  <c r="I231" i="1"/>
  <c r="H231" i="1"/>
  <c r="G231" i="1"/>
  <c r="F231" i="1"/>
  <c r="R229" i="1"/>
  <c r="Q229" i="1"/>
  <c r="P229" i="1"/>
  <c r="N229" i="1"/>
  <c r="M229" i="1"/>
  <c r="S228" i="1"/>
  <c r="R228" i="1"/>
  <c r="O228" i="1"/>
  <c r="L228" i="1"/>
  <c r="N228" i="1" s="1"/>
  <c r="K228" i="1"/>
  <c r="J228" i="1"/>
  <c r="M228" i="1" s="1"/>
  <c r="I228" i="1"/>
  <c r="H228" i="1"/>
  <c r="G228" i="1"/>
  <c r="F228" i="1"/>
  <c r="R226" i="1"/>
  <c r="R225" i="1" s="1"/>
  <c r="Q226" i="1"/>
  <c r="P226" i="1"/>
  <c r="N226" i="1"/>
  <c r="M226" i="1"/>
  <c r="S225" i="1"/>
  <c r="O225" i="1"/>
  <c r="Q225" i="1" s="1"/>
  <c r="L225" i="1"/>
  <c r="K225" i="1"/>
  <c r="J225" i="1"/>
  <c r="P225" i="1" s="1"/>
  <c r="I225" i="1"/>
  <c r="H225" i="1"/>
  <c r="G225" i="1"/>
  <c r="F225" i="1"/>
  <c r="R223" i="1"/>
  <c r="R222" i="1" s="1"/>
  <c r="Q223" i="1"/>
  <c r="P223" i="1"/>
  <c r="M223" i="1"/>
  <c r="S222" i="1"/>
  <c r="O222" i="1"/>
  <c r="L222" i="1"/>
  <c r="K222" i="1"/>
  <c r="J222" i="1"/>
  <c r="M222" i="1" s="1"/>
  <c r="I222" i="1"/>
  <c r="H222" i="1"/>
  <c r="G222" i="1"/>
  <c r="F222" i="1"/>
  <c r="R220" i="1"/>
  <c r="R219" i="1" s="1"/>
  <c r="Q220" i="1"/>
  <c r="P220" i="1"/>
  <c r="M220" i="1"/>
  <c r="S219" i="1"/>
  <c r="O219" i="1"/>
  <c r="O217" i="1" s="1"/>
  <c r="L219" i="1"/>
  <c r="M219" i="1" s="1"/>
  <c r="K219" i="1"/>
  <c r="J219" i="1"/>
  <c r="I219" i="1"/>
  <c r="H219" i="1"/>
  <c r="H217" i="1" s="1"/>
  <c r="G219" i="1"/>
  <c r="F219" i="1"/>
  <c r="F217" i="1" s="1"/>
  <c r="L217" i="1"/>
  <c r="I217" i="1"/>
  <c r="R215" i="1"/>
  <c r="R214" i="1" s="1"/>
  <c r="Q215" i="1"/>
  <c r="P215" i="1"/>
  <c r="N215" i="1"/>
  <c r="M215" i="1"/>
  <c r="S214" i="1"/>
  <c r="O214" i="1"/>
  <c r="Q214" i="1" s="1"/>
  <c r="L214" i="1"/>
  <c r="N214" i="1" s="1"/>
  <c r="K214" i="1"/>
  <c r="J214" i="1"/>
  <c r="I214" i="1"/>
  <c r="H214" i="1"/>
  <c r="G214" i="1"/>
  <c r="F214" i="1"/>
  <c r="R212" i="1"/>
  <c r="R211" i="1" s="1"/>
  <c r="Q212" i="1"/>
  <c r="P212" i="1"/>
  <c r="N212" i="1"/>
  <c r="M212" i="1"/>
  <c r="S211" i="1"/>
  <c r="O211" i="1"/>
  <c r="N211" i="1"/>
  <c r="L211" i="1"/>
  <c r="M211" i="1" s="1"/>
  <c r="K211" i="1"/>
  <c r="J211" i="1"/>
  <c r="I211" i="1"/>
  <c r="H211" i="1"/>
  <c r="G211" i="1"/>
  <c r="F211" i="1"/>
  <c r="R209" i="1"/>
  <c r="R208" i="1" s="1"/>
  <c r="Q209" i="1"/>
  <c r="P209" i="1"/>
  <c r="N209" i="1"/>
  <c r="M209" i="1"/>
  <c r="S208" i="1"/>
  <c r="O208" i="1"/>
  <c r="P208" i="1" s="1"/>
  <c r="L208" i="1"/>
  <c r="K208" i="1"/>
  <c r="J208" i="1"/>
  <c r="I208" i="1"/>
  <c r="H208" i="1"/>
  <c r="G208" i="1"/>
  <c r="F208" i="1"/>
  <c r="R206" i="1"/>
  <c r="R205" i="1" s="1"/>
  <c r="Q206" i="1"/>
  <c r="P206" i="1"/>
  <c r="N206" i="1"/>
  <c r="M206" i="1"/>
  <c r="S205" i="1"/>
  <c r="O205" i="1"/>
  <c r="Q205" i="1" s="1"/>
  <c r="N205" i="1"/>
  <c r="L205" i="1"/>
  <c r="K205" i="1"/>
  <c r="J205" i="1"/>
  <c r="M205" i="1" s="1"/>
  <c r="I205" i="1"/>
  <c r="H205" i="1"/>
  <c r="G205" i="1"/>
  <c r="F205" i="1"/>
  <c r="R203" i="1"/>
  <c r="R202" i="1" s="1"/>
  <c r="Q203" i="1"/>
  <c r="P203" i="1"/>
  <c r="N203" i="1"/>
  <c r="M203" i="1"/>
  <c r="S202" i="1"/>
  <c r="P202" i="1"/>
  <c r="O202" i="1"/>
  <c r="L202" i="1"/>
  <c r="N202" i="1" s="1"/>
  <c r="K202" i="1"/>
  <c r="J202" i="1"/>
  <c r="I202" i="1"/>
  <c r="H202" i="1"/>
  <c r="G202" i="1"/>
  <c r="F202" i="1"/>
  <c r="R200" i="1"/>
  <c r="R199" i="1" s="1"/>
  <c r="Q200" i="1"/>
  <c r="P200" i="1"/>
  <c r="N200" i="1"/>
  <c r="M200" i="1"/>
  <c r="S199" i="1"/>
  <c r="O199" i="1"/>
  <c r="Q199" i="1" s="1"/>
  <c r="L199" i="1"/>
  <c r="M199" i="1" s="1"/>
  <c r="K199" i="1"/>
  <c r="J199" i="1"/>
  <c r="I199" i="1"/>
  <c r="H199" i="1"/>
  <c r="G199" i="1"/>
  <c r="F199" i="1"/>
  <c r="R197" i="1"/>
  <c r="R196" i="1" s="1"/>
  <c r="Q197" i="1"/>
  <c r="P197" i="1"/>
  <c r="N197" i="1"/>
  <c r="M197" i="1"/>
  <c r="S196" i="1"/>
  <c r="O196" i="1"/>
  <c r="P196" i="1" s="1"/>
  <c r="N196" i="1"/>
  <c r="M196" i="1"/>
  <c r="L196" i="1"/>
  <c r="K196" i="1"/>
  <c r="J196" i="1"/>
  <c r="J195" i="1" s="1"/>
  <c r="I196" i="1"/>
  <c r="I195" i="1" s="1"/>
  <c r="H196" i="1"/>
  <c r="G196" i="1"/>
  <c r="F196" i="1"/>
  <c r="R193" i="1"/>
  <c r="Q193" i="1"/>
  <c r="P193" i="1"/>
  <c r="N193" i="1"/>
  <c r="M193" i="1"/>
  <c r="S192" i="1"/>
  <c r="R192" i="1"/>
  <c r="O192" i="1"/>
  <c r="L192" i="1"/>
  <c r="K192" i="1"/>
  <c r="N192" i="1" s="1"/>
  <c r="J192" i="1"/>
  <c r="I192" i="1"/>
  <c r="H192" i="1"/>
  <c r="G192" i="1"/>
  <c r="F192" i="1"/>
  <c r="R190" i="1"/>
  <c r="Q190" i="1"/>
  <c r="P190" i="1"/>
  <c r="N190" i="1"/>
  <c r="M190" i="1"/>
  <c r="R189" i="1"/>
  <c r="R188" i="1" s="1"/>
  <c r="Q189" i="1"/>
  <c r="P189" i="1"/>
  <c r="N189" i="1"/>
  <c r="M189" i="1"/>
  <c r="S188" i="1"/>
  <c r="O188" i="1"/>
  <c r="Q188" i="1" s="1"/>
  <c r="N188" i="1"/>
  <c r="L188" i="1"/>
  <c r="M188" i="1" s="1"/>
  <c r="K188" i="1"/>
  <c r="J188" i="1"/>
  <c r="I188" i="1"/>
  <c r="H188" i="1"/>
  <c r="G188" i="1"/>
  <c r="F188" i="1"/>
  <c r="R186" i="1"/>
  <c r="R184" i="1" s="1"/>
  <c r="R182" i="1" s="1"/>
  <c r="Q186" i="1"/>
  <c r="P186" i="1"/>
  <c r="N186" i="1"/>
  <c r="M186" i="1"/>
  <c r="R185" i="1"/>
  <c r="Q185" i="1"/>
  <c r="P185" i="1"/>
  <c r="N185" i="1"/>
  <c r="M185" i="1"/>
  <c r="S184" i="1"/>
  <c r="S182" i="1" s="1"/>
  <c r="O184" i="1"/>
  <c r="Q184" i="1" s="1"/>
  <c r="L184" i="1"/>
  <c r="K184" i="1"/>
  <c r="K182" i="1" s="1"/>
  <c r="J184" i="1"/>
  <c r="J182" i="1" s="1"/>
  <c r="I184" i="1"/>
  <c r="I182" i="1" s="1"/>
  <c r="H184" i="1"/>
  <c r="G184" i="1"/>
  <c r="G182" i="1" s="1"/>
  <c r="F184" i="1"/>
  <c r="H182" i="1"/>
  <c r="F182" i="1"/>
  <c r="R180" i="1"/>
  <c r="Q180" i="1"/>
  <c r="P180" i="1"/>
  <c r="N180" i="1"/>
  <c r="M180" i="1"/>
  <c r="R179" i="1"/>
  <c r="Q179" i="1"/>
  <c r="P179" i="1"/>
  <c r="N179" i="1"/>
  <c r="M179" i="1"/>
  <c r="R178" i="1"/>
  <c r="Q178" i="1"/>
  <c r="P178" i="1"/>
  <c r="N178" i="1"/>
  <c r="M178" i="1"/>
  <c r="R177" i="1"/>
  <c r="Q177" i="1"/>
  <c r="P177" i="1"/>
  <c r="N177" i="1"/>
  <c r="M177" i="1"/>
  <c r="S176" i="1"/>
  <c r="O176" i="1"/>
  <c r="L176" i="1"/>
  <c r="M176" i="1" s="1"/>
  <c r="K176" i="1"/>
  <c r="J176" i="1"/>
  <c r="I176" i="1"/>
  <c r="H176" i="1"/>
  <c r="G176" i="1"/>
  <c r="F176" i="1"/>
  <c r="F169" i="1" s="1"/>
  <c r="R174" i="1"/>
  <c r="Q174" i="1"/>
  <c r="P174" i="1"/>
  <c r="N174" i="1"/>
  <c r="M174" i="1"/>
  <c r="R172" i="1"/>
  <c r="Q172" i="1"/>
  <c r="P172" i="1"/>
  <c r="N172" i="1"/>
  <c r="M172" i="1"/>
  <c r="S171" i="1"/>
  <c r="S169" i="1" s="1"/>
  <c r="R171" i="1"/>
  <c r="O171" i="1"/>
  <c r="L171" i="1"/>
  <c r="M171" i="1" s="1"/>
  <c r="K171" i="1"/>
  <c r="J171" i="1"/>
  <c r="J169" i="1" s="1"/>
  <c r="I171" i="1"/>
  <c r="I169" i="1" s="1"/>
  <c r="H171" i="1"/>
  <c r="H169" i="1" s="1"/>
  <c r="G171" i="1"/>
  <c r="G169" i="1" s="1"/>
  <c r="F171" i="1"/>
  <c r="R165" i="1"/>
  <c r="R164" i="1" s="1"/>
  <c r="Q165" i="1"/>
  <c r="P165" i="1"/>
  <c r="N165" i="1"/>
  <c r="M165" i="1"/>
  <c r="S164" i="1"/>
  <c r="O164" i="1"/>
  <c r="P164" i="1" s="1"/>
  <c r="N164" i="1"/>
  <c r="M164" i="1"/>
  <c r="L164" i="1"/>
  <c r="K164" i="1"/>
  <c r="J164" i="1"/>
  <c r="I164" i="1"/>
  <c r="H164" i="1"/>
  <c r="G164" i="1"/>
  <c r="F164" i="1"/>
  <c r="R162" i="1"/>
  <c r="Q162" i="1"/>
  <c r="P162" i="1"/>
  <c r="N162" i="1"/>
  <c r="M162" i="1"/>
  <c r="R161" i="1"/>
  <c r="Q161" i="1"/>
  <c r="P161" i="1"/>
  <c r="N161" i="1"/>
  <c r="M161" i="1"/>
  <c r="R160" i="1"/>
  <c r="Q160" i="1"/>
  <c r="P160" i="1"/>
  <c r="N160" i="1"/>
  <c r="M160" i="1"/>
  <c r="S159" i="1"/>
  <c r="S148" i="1" s="1"/>
  <c r="R159" i="1"/>
  <c r="O159" i="1"/>
  <c r="Q159" i="1" s="1"/>
  <c r="L159" i="1"/>
  <c r="K159" i="1"/>
  <c r="J159" i="1"/>
  <c r="I159" i="1"/>
  <c r="H159" i="1"/>
  <c r="G159" i="1"/>
  <c r="F159" i="1"/>
  <c r="R157" i="1"/>
  <c r="Q157" i="1"/>
  <c r="P157" i="1"/>
  <c r="N157" i="1"/>
  <c r="M157" i="1"/>
  <c r="R156" i="1"/>
  <c r="R154" i="1" s="1"/>
  <c r="P156" i="1"/>
  <c r="M156" i="1"/>
  <c r="R155" i="1"/>
  <c r="Q155" i="1"/>
  <c r="P155" i="1"/>
  <c r="N155" i="1"/>
  <c r="M155" i="1"/>
  <c r="S154" i="1"/>
  <c r="O154" i="1"/>
  <c r="L154" i="1"/>
  <c r="N154" i="1" s="1"/>
  <c r="K154" i="1"/>
  <c r="Q154" i="1" s="1"/>
  <c r="J154" i="1"/>
  <c r="I154" i="1"/>
  <c r="H154" i="1"/>
  <c r="G154" i="1"/>
  <c r="F154" i="1"/>
  <c r="R152" i="1"/>
  <c r="Q152" i="1"/>
  <c r="P152" i="1"/>
  <c r="N152" i="1"/>
  <c r="M152" i="1"/>
  <c r="R151" i="1"/>
  <c r="R150" i="1" s="1"/>
  <c r="Q151" i="1"/>
  <c r="P151" i="1"/>
  <c r="N151" i="1"/>
  <c r="M151" i="1"/>
  <c r="S150" i="1"/>
  <c r="Q150" i="1"/>
  <c r="O150" i="1"/>
  <c r="P150" i="1" s="1"/>
  <c r="N150" i="1"/>
  <c r="L150" i="1"/>
  <c r="M150" i="1" s="1"/>
  <c r="K150" i="1"/>
  <c r="J150" i="1"/>
  <c r="I150" i="1"/>
  <c r="H150" i="1"/>
  <c r="H148" i="1" s="1"/>
  <c r="G150" i="1"/>
  <c r="G148" i="1" s="1"/>
  <c r="F150" i="1"/>
  <c r="L148" i="1"/>
  <c r="Q146" i="1"/>
  <c r="P146" i="1"/>
  <c r="N146" i="1"/>
  <c r="M146" i="1"/>
  <c r="S145" i="1"/>
  <c r="R145" i="1"/>
  <c r="O145" i="1"/>
  <c r="P145" i="1" s="1"/>
  <c r="M145" i="1"/>
  <c r="L145" i="1"/>
  <c r="N145" i="1" s="1"/>
  <c r="K145" i="1"/>
  <c r="J145" i="1"/>
  <c r="I145" i="1"/>
  <c r="H145" i="1"/>
  <c r="G145" i="1"/>
  <c r="F145" i="1"/>
  <c r="Q143" i="1"/>
  <c r="P143" i="1"/>
  <c r="N143" i="1"/>
  <c r="M143" i="1"/>
  <c r="R142" i="1"/>
  <c r="Q142" i="1"/>
  <c r="P142" i="1"/>
  <c r="N142" i="1"/>
  <c r="M142" i="1"/>
  <c r="R141" i="1"/>
  <c r="Q141" i="1"/>
  <c r="P141" i="1"/>
  <c r="N141" i="1"/>
  <c r="M141" i="1"/>
  <c r="R140" i="1"/>
  <c r="R139" i="1" s="1"/>
  <c r="Q140" i="1"/>
  <c r="P140" i="1"/>
  <c r="N140" i="1"/>
  <c r="M140" i="1"/>
  <c r="S139" i="1"/>
  <c r="O139" i="1"/>
  <c r="L139" i="1"/>
  <c r="K139" i="1"/>
  <c r="N139" i="1" s="1"/>
  <c r="J139" i="1"/>
  <c r="I139" i="1"/>
  <c r="H139" i="1"/>
  <c r="G139" i="1"/>
  <c r="F139" i="1"/>
  <c r="R137" i="1"/>
  <c r="Q137" i="1"/>
  <c r="P137" i="1"/>
  <c r="N137" i="1"/>
  <c r="M137" i="1"/>
  <c r="R135" i="1"/>
  <c r="Q135" i="1"/>
  <c r="P135" i="1"/>
  <c r="N135" i="1"/>
  <c r="M135" i="1"/>
  <c r="R134" i="1"/>
  <c r="Q134" i="1"/>
  <c r="P134" i="1"/>
  <c r="N134" i="1"/>
  <c r="M134" i="1"/>
  <c r="R133" i="1"/>
  <c r="Q133" i="1"/>
  <c r="P133" i="1"/>
  <c r="N133" i="1"/>
  <c r="M133" i="1"/>
  <c r="R132" i="1"/>
  <c r="Q132" i="1"/>
  <c r="P132" i="1"/>
  <c r="N132" i="1"/>
  <c r="M132" i="1"/>
  <c r="S131" i="1"/>
  <c r="Q131" i="1"/>
  <c r="O131" i="1"/>
  <c r="P131" i="1" s="1"/>
  <c r="L131" i="1"/>
  <c r="N131" i="1" s="1"/>
  <c r="K131" i="1"/>
  <c r="J131" i="1"/>
  <c r="I131" i="1"/>
  <c r="H131" i="1"/>
  <c r="G131" i="1"/>
  <c r="F131" i="1"/>
  <c r="R129" i="1"/>
  <c r="Q129" i="1"/>
  <c r="P129" i="1"/>
  <c r="N129" i="1"/>
  <c r="M129" i="1"/>
  <c r="R128" i="1"/>
  <c r="R126" i="1" s="1"/>
  <c r="Q128" i="1"/>
  <c r="P128" i="1"/>
  <c r="N128" i="1"/>
  <c r="M128" i="1"/>
  <c r="R127" i="1"/>
  <c r="Q127" i="1"/>
  <c r="P127" i="1"/>
  <c r="N127" i="1"/>
  <c r="M127" i="1"/>
  <c r="S126" i="1"/>
  <c r="O126" i="1"/>
  <c r="L126" i="1"/>
  <c r="M126" i="1" s="1"/>
  <c r="K126" i="1"/>
  <c r="J126" i="1"/>
  <c r="P126" i="1" s="1"/>
  <c r="I126" i="1"/>
  <c r="H126" i="1"/>
  <c r="G126" i="1"/>
  <c r="F126" i="1"/>
  <c r="R124" i="1"/>
  <c r="Q124" i="1"/>
  <c r="P124" i="1"/>
  <c r="N124" i="1"/>
  <c r="M124" i="1"/>
  <c r="R123" i="1"/>
  <c r="Q123" i="1"/>
  <c r="P123" i="1"/>
  <c r="N123" i="1"/>
  <c r="M123" i="1"/>
  <c r="R122" i="1"/>
  <c r="Q122" i="1"/>
  <c r="P122" i="1"/>
  <c r="N122" i="1"/>
  <c r="M122" i="1"/>
  <c r="R121" i="1"/>
  <c r="Q121" i="1"/>
  <c r="P121" i="1"/>
  <c r="N121" i="1"/>
  <c r="M121" i="1"/>
  <c r="S120" i="1"/>
  <c r="P120" i="1"/>
  <c r="O120" i="1"/>
  <c r="L120" i="1"/>
  <c r="M120" i="1" s="1"/>
  <c r="K120" i="1"/>
  <c r="Q120" i="1" s="1"/>
  <c r="J120" i="1"/>
  <c r="I120" i="1"/>
  <c r="H120" i="1"/>
  <c r="G120" i="1"/>
  <c r="F120" i="1"/>
  <c r="R118" i="1"/>
  <c r="Q118" i="1"/>
  <c r="P118" i="1"/>
  <c r="N118" i="1"/>
  <c r="M118" i="1"/>
  <c r="R117" i="1"/>
  <c r="R116" i="1" s="1"/>
  <c r="Q117" i="1"/>
  <c r="P117" i="1"/>
  <c r="N117" i="1"/>
  <c r="M117" i="1"/>
  <c r="S116" i="1"/>
  <c r="O116" i="1"/>
  <c r="P116" i="1" s="1"/>
  <c r="N116" i="1"/>
  <c r="L116" i="1"/>
  <c r="M116" i="1" s="1"/>
  <c r="K116" i="1"/>
  <c r="J116" i="1"/>
  <c r="I116" i="1"/>
  <c r="H116" i="1"/>
  <c r="G116" i="1"/>
  <c r="F116" i="1"/>
  <c r="R114" i="1"/>
  <c r="Q114" i="1"/>
  <c r="P114" i="1"/>
  <c r="N114" i="1"/>
  <c r="M114" i="1"/>
  <c r="R113" i="1"/>
  <c r="Q113" i="1"/>
  <c r="P113" i="1"/>
  <c r="N113" i="1"/>
  <c r="M113" i="1"/>
  <c r="R112" i="1"/>
  <c r="R111" i="1" s="1"/>
  <c r="Q112" i="1"/>
  <c r="P112" i="1"/>
  <c r="N112" i="1"/>
  <c r="M112" i="1"/>
  <c r="S111" i="1"/>
  <c r="O111" i="1"/>
  <c r="L111" i="1"/>
  <c r="N111" i="1" s="1"/>
  <c r="K111" i="1"/>
  <c r="Q111" i="1" s="1"/>
  <c r="J111" i="1"/>
  <c r="M111" i="1" s="1"/>
  <c r="I111" i="1"/>
  <c r="H111" i="1"/>
  <c r="G111" i="1"/>
  <c r="F111" i="1"/>
  <c r="R109" i="1"/>
  <c r="Q109" i="1"/>
  <c r="P109" i="1"/>
  <c r="N109" i="1"/>
  <c r="M109" i="1"/>
  <c r="R108" i="1"/>
  <c r="Q108" i="1"/>
  <c r="P108" i="1"/>
  <c r="N108" i="1"/>
  <c r="M108" i="1"/>
  <c r="R107" i="1"/>
  <c r="Q107" i="1"/>
  <c r="P107" i="1"/>
  <c r="N107" i="1"/>
  <c r="M107" i="1"/>
  <c r="R106" i="1"/>
  <c r="Q106" i="1"/>
  <c r="P106" i="1"/>
  <c r="N106" i="1"/>
  <c r="M106" i="1"/>
  <c r="S105" i="1"/>
  <c r="O105" i="1"/>
  <c r="Q105" i="1" s="1"/>
  <c r="L105" i="1"/>
  <c r="K105" i="1"/>
  <c r="J105" i="1"/>
  <c r="I105" i="1"/>
  <c r="H105" i="1"/>
  <c r="G105" i="1"/>
  <c r="F105" i="1"/>
  <c r="Q103" i="1"/>
  <c r="P103" i="1"/>
  <c r="N103" i="1"/>
  <c r="M103" i="1"/>
  <c r="R102" i="1"/>
  <c r="Q102" i="1"/>
  <c r="P102" i="1"/>
  <c r="N102" i="1"/>
  <c r="M102" i="1"/>
  <c r="Q101" i="1"/>
  <c r="P101" i="1"/>
  <c r="N101" i="1"/>
  <c r="M101" i="1"/>
  <c r="R100" i="1"/>
  <c r="Q100" i="1"/>
  <c r="P100" i="1"/>
  <c r="N100" i="1"/>
  <c r="M100" i="1"/>
  <c r="R99" i="1"/>
  <c r="Q99" i="1"/>
  <c r="P99" i="1"/>
  <c r="N99" i="1"/>
  <c r="M99" i="1"/>
  <c r="S98" i="1"/>
  <c r="R98" i="1"/>
  <c r="Q98" i="1"/>
  <c r="O98" i="1"/>
  <c r="L98" i="1"/>
  <c r="N98" i="1" s="1"/>
  <c r="K98" i="1"/>
  <c r="J98" i="1"/>
  <c r="P98" i="1" s="1"/>
  <c r="I98" i="1"/>
  <c r="H98" i="1"/>
  <c r="G98" i="1"/>
  <c r="F98" i="1"/>
  <c r="R96" i="1"/>
  <c r="Q96" i="1"/>
  <c r="P96" i="1"/>
  <c r="N96" i="1"/>
  <c r="M96" i="1"/>
  <c r="S95" i="1"/>
  <c r="R95" i="1"/>
  <c r="O95" i="1"/>
  <c r="Q95" i="1" s="1"/>
  <c r="L95" i="1"/>
  <c r="K95" i="1"/>
  <c r="J95" i="1"/>
  <c r="I95" i="1"/>
  <c r="H95" i="1"/>
  <c r="G95" i="1"/>
  <c r="F95" i="1"/>
  <c r="J93" i="1"/>
  <c r="R91" i="1"/>
  <c r="Q91" i="1"/>
  <c r="P91" i="1"/>
  <c r="N91" i="1"/>
  <c r="M91" i="1"/>
  <c r="R90" i="1"/>
  <c r="Q90" i="1"/>
  <c r="P90" i="1"/>
  <c r="N90" i="1"/>
  <c r="M90" i="1"/>
  <c r="S88" i="1"/>
  <c r="R88" i="1"/>
  <c r="O88" i="1"/>
  <c r="L88" i="1"/>
  <c r="K88" i="1"/>
  <c r="Q88" i="1" s="1"/>
  <c r="J88" i="1"/>
  <c r="I88" i="1"/>
  <c r="H88" i="1"/>
  <c r="G88" i="1"/>
  <c r="R86" i="1"/>
  <c r="Q86" i="1"/>
  <c r="P86" i="1"/>
  <c r="N86" i="1"/>
  <c r="M86" i="1"/>
  <c r="R85" i="1"/>
  <c r="Q85" i="1"/>
  <c r="P85" i="1"/>
  <c r="N85" i="1"/>
  <c r="M85" i="1"/>
  <c r="R84" i="1"/>
  <c r="Q84" i="1"/>
  <c r="P84" i="1"/>
  <c r="N84" i="1"/>
  <c r="M84" i="1"/>
  <c r="R83" i="1"/>
  <c r="Q83" i="1"/>
  <c r="P83" i="1"/>
  <c r="N83" i="1"/>
  <c r="M83" i="1"/>
  <c r="S82" i="1"/>
  <c r="R82" i="1"/>
  <c r="O82" i="1"/>
  <c r="L82" i="1"/>
  <c r="K82" i="1"/>
  <c r="N82" i="1" s="1"/>
  <c r="J82" i="1"/>
  <c r="I82" i="1"/>
  <c r="H82" i="1"/>
  <c r="G82" i="1"/>
  <c r="F82" i="1"/>
  <c r="Q80" i="1"/>
  <c r="P80" i="1"/>
  <c r="N80" i="1"/>
  <c r="M80" i="1"/>
  <c r="S79" i="1"/>
  <c r="R79" i="1"/>
  <c r="P79" i="1"/>
  <c r="O79" i="1"/>
  <c r="M79" i="1"/>
  <c r="L79" i="1"/>
  <c r="N79" i="1" s="1"/>
  <c r="K79" i="1"/>
  <c r="J79" i="1"/>
  <c r="I79" i="1"/>
  <c r="H79" i="1"/>
  <c r="G79" i="1"/>
  <c r="F79" i="1"/>
  <c r="R77" i="1"/>
  <c r="Q77" i="1"/>
  <c r="P77" i="1"/>
  <c r="N77" i="1"/>
  <c r="M77" i="1"/>
  <c r="R76" i="1"/>
  <c r="Q76" i="1"/>
  <c r="P76" i="1"/>
  <c r="N76" i="1"/>
  <c r="M76" i="1"/>
  <c r="R75" i="1"/>
  <c r="Q75" i="1"/>
  <c r="P75" i="1"/>
  <c r="N75" i="1"/>
  <c r="M75" i="1"/>
  <c r="R74" i="1"/>
  <c r="R73" i="1"/>
  <c r="Q73" i="1"/>
  <c r="P73" i="1"/>
  <c r="N73" i="1"/>
  <c r="M73" i="1"/>
  <c r="S72" i="1"/>
  <c r="O72" i="1"/>
  <c r="P72" i="1" s="1"/>
  <c r="L72" i="1"/>
  <c r="N72" i="1" s="1"/>
  <c r="K72" i="1"/>
  <c r="Q72" i="1" s="1"/>
  <c r="J72" i="1"/>
  <c r="I72" i="1"/>
  <c r="H72" i="1"/>
  <c r="G72" i="1"/>
  <c r="F72" i="1"/>
  <c r="R70" i="1"/>
  <c r="Q70" i="1"/>
  <c r="P70" i="1"/>
  <c r="N70" i="1"/>
  <c r="M70" i="1"/>
  <c r="R69" i="1"/>
  <c r="Q69" i="1"/>
  <c r="P69" i="1"/>
  <c r="N69" i="1"/>
  <c r="M69" i="1"/>
  <c r="R68" i="1"/>
  <c r="Q68" i="1"/>
  <c r="P68" i="1"/>
  <c r="N68" i="1"/>
  <c r="M68" i="1"/>
  <c r="S67" i="1"/>
  <c r="O67" i="1"/>
  <c r="L67" i="1"/>
  <c r="K67" i="1"/>
  <c r="N67" i="1" s="1"/>
  <c r="J67" i="1"/>
  <c r="M67" i="1" s="1"/>
  <c r="I67" i="1"/>
  <c r="H67" i="1"/>
  <c r="G67" i="1"/>
  <c r="F67" i="1"/>
  <c r="R65" i="1"/>
  <c r="Q65" i="1"/>
  <c r="P65" i="1"/>
  <c r="N65" i="1"/>
  <c r="M65" i="1"/>
  <c r="R64" i="1"/>
  <c r="Q64" i="1"/>
  <c r="P64" i="1"/>
  <c r="N64" i="1"/>
  <c r="M64" i="1"/>
  <c r="S63" i="1"/>
  <c r="P63" i="1"/>
  <c r="O63" i="1"/>
  <c r="M63" i="1"/>
  <c r="L63" i="1"/>
  <c r="N63" i="1" s="1"/>
  <c r="K63" i="1"/>
  <c r="J63" i="1"/>
  <c r="I63" i="1"/>
  <c r="I41" i="1" s="1"/>
  <c r="H63" i="1"/>
  <c r="G63" i="1"/>
  <c r="F63" i="1"/>
  <c r="R61" i="1"/>
  <c r="R60" i="1" s="1"/>
  <c r="Q61" i="1"/>
  <c r="P61" i="1"/>
  <c r="N61" i="1"/>
  <c r="M61" i="1"/>
  <c r="S60" i="1"/>
  <c r="O60" i="1"/>
  <c r="P60" i="1" s="1"/>
  <c r="M60" i="1"/>
  <c r="L60" i="1"/>
  <c r="K60" i="1"/>
  <c r="N60" i="1" s="1"/>
  <c r="J60" i="1"/>
  <c r="I60" i="1"/>
  <c r="H60" i="1"/>
  <c r="G60" i="1"/>
  <c r="F60" i="1"/>
  <c r="R58" i="1"/>
  <c r="Q58" i="1"/>
  <c r="P58" i="1"/>
  <c r="N58" i="1"/>
  <c r="M58" i="1"/>
  <c r="R56" i="1"/>
  <c r="Q56" i="1"/>
  <c r="P56" i="1"/>
  <c r="N56" i="1"/>
  <c r="M56" i="1"/>
  <c r="R55" i="1"/>
  <c r="Q55" i="1"/>
  <c r="P55" i="1"/>
  <c r="N55" i="1"/>
  <c r="M55" i="1"/>
  <c r="R54" i="1"/>
  <c r="Q54" i="1"/>
  <c r="P54" i="1"/>
  <c r="N54" i="1"/>
  <c r="M54" i="1"/>
  <c r="R53" i="1"/>
  <c r="Q53" i="1"/>
  <c r="P53" i="1"/>
  <c r="N53" i="1"/>
  <c r="M53" i="1"/>
  <c r="R52" i="1"/>
  <c r="Q52" i="1"/>
  <c r="P52" i="1"/>
  <c r="N52" i="1"/>
  <c r="M52" i="1"/>
  <c r="R51" i="1"/>
  <c r="Q51" i="1"/>
  <c r="P51" i="1"/>
  <c r="N51" i="1"/>
  <c r="M51" i="1"/>
  <c r="R50" i="1"/>
  <c r="Q50" i="1"/>
  <c r="P50" i="1"/>
  <c r="N50" i="1"/>
  <c r="M50" i="1"/>
  <c r="S49" i="1"/>
  <c r="O49" i="1"/>
  <c r="M49" i="1"/>
  <c r="L49" i="1"/>
  <c r="N49" i="1" s="1"/>
  <c r="K49" i="1"/>
  <c r="J49" i="1"/>
  <c r="I49" i="1"/>
  <c r="H49" i="1"/>
  <c r="G49" i="1"/>
  <c r="F49" i="1"/>
  <c r="R47" i="1"/>
  <c r="Q46" i="1"/>
  <c r="P46" i="1"/>
  <c r="N46" i="1"/>
  <c r="M46" i="1"/>
  <c r="R45" i="1"/>
  <c r="Q45" i="1"/>
  <c r="P45" i="1"/>
  <c r="N45" i="1"/>
  <c r="M45" i="1"/>
  <c r="R44" i="1"/>
  <c r="Q44" i="1"/>
  <c r="P44" i="1"/>
  <c r="N44" i="1"/>
  <c r="M44" i="1"/>
  <c r="S43" i="1"/>
  <c r="R43" i="1"/>
  <c r="O43" i="1"/>
  <c r="Q43" i="1" s="1"/>
  <c r="L43" i="1"/>
  <c r="M43" i="1" s="1"/>
  <c r="K43" i="1"/>
  <c r="J43" i="1"/>
  <c r="I43" i="1"/>
  <c r="H43" i="1"/>
  <c r="G43" i="1"/>
  <c r="F43" i="1"/>
  <c r="F41" i="1" s="1"/>
  <c r="L41" i="1"/>
  <c r="R39" i="1"/>
  <c r="Q39" i="1"/>
  <c r="P39" i="1"/>
  <c r="N39" i="1"/>
  <c r="M39" i="1"/>
  <c r="R38" i="1"/>
  <c r="Q38" i="1"/>
  <c r="P38" i="1"/>
  <c r="N38" i="1"/>
  <c r="M38" i="1"/>
  <c r="R37" i="1"/>
  <c r="Q37" i="1"/>
  <c r="P37" i="1"/>
  <c r="N37" i="1"/>
  <c r="M37" i="1"/>
  <c r="R36" i="1"/>
  <c r="Q36" i="1"/>
  <c r="P36" i="1"/>
  <c r="N36" i="1"/>
  <c r="M36" i="1"/>
  <c r="R35" i="1"/>
  <c r="Q35" i="1"/>
  <c r="P35" i="1"/>
  <c r="N35" i="1"/>
  <c r="M35" i="1"/>
  <c r="S34" i="1"/>
  <c r="O34" i="1"/>
  <c r="P34" i="1" s="1"/>
  <c r="L34" i="1"/>
  <c r="L13" i="1" s="1"/>
  <c r="M13" i="1" s="1"/>
  <c r="K34" i="1"/>
  <c r="K13" i="1" s="1"/>
  <c r="J34" i="1"/>
  <c r="I34" i="1"/>
  <c r="H34" i="1"/>
  <c r="G34" i="1"/>
  <c r="F34" i="1"/>
  <c r="Q32" i="1"/>
  <c r="P32" i="1"/>
  <c r="N32" i="1"/>
  <c r="M32" i="1"/>
  <c r="R29" i="1"/>
  <c r="Q29" i="1"/>
  <c r="P29" i="1"/>
  <c r="N29" i="1"/>
  <c r="M29" i="1"/>
  <c r="R28" i="1"/>
  <c r="Q28" i="1"/>
  <c r="P28" i="1"/>
  <c r="N28" i="1"/>
  <c r="M28" i="1"/>
  <c r="R27" i="1"/>
  <c r="Q27" i="1"/>
  <c r="P27" i="1"/>
  <c r="N27" i="1"/>
  <c r="M27" i="1"/>
  <c r="R26" i="1"/>
  <c r="Q26" i="1"/>
  <c r="P26" i="1"/>
  <c r="N26" i="1"/>
  <c r="M26" i="1"/>
  <c r="S25" i="1"/>
  <c r="Q25" i="1"/>
  <c r="O25" i="1"/>
  <c r="O13" i="1" s="1"/>
  <c r="L25" i="1"/>
  <c r="N25" i="1" s="1"/>
  <c r="K25" i="1"/>
  <c r="J25" i="1"/>
  <c r="I25" i="1"/>
  <c r="H25" i="1"/>
  <c r="G25" i="1"/>
  <c r="G13" i="1" s="1"/>
  <c r="F25" i="1"/>
  <c r="R23" i="1"/>
  <c r="Q23" i="1"/>
  <c r="P23" i="1"/>
  <c r="N23" i="1"/>
  <c r="M23" i="1"/>
  <c r="R21" i="1"/>
  <c r="Q21" i="1"/>
  <c r="P21" i="1"/>
  <c r="N21" i="1"/>
  <c r="M21" i="1"/>
  <c r="R19" i="1"/>
  <c r="Q19" i="1"/>
  <c r="P19" i="1"/>
  <c r="N19" i="1"/>
  <c r="M19" i="1"/>
  <c r="R17" i="1"/>
  <c r="Q17" i="1"/>
  <c r="P17" i="1"/>
  <c r="N17" i="1"/>
  <c r="M17" i="1"/>
  <c r="R16" i="1"/>
  <c r="R15" i="1" s="1"/>
  <c r="Q16" i="1"/>
  <c r="P16" i="1"/>
  <c r="N16" i="1"/>
  <c r="M16" i="1"/>
  <c r="S15" i="1"/>
  <c r="O15" i="1"/>
  <c r="P15" i="1" s="1"/>
  <c r="M15" i="1"/>
  <c r="L15" i="1"/>
  <c r="N15" i="1" s="1"/>
  <c r="K15" i="1"/>
  <c r="Q15" i="1" s="1"/>
  <c r="J15" i="1"/>
  <c r="J13" i="1" s="1"/>
  <c r="I15" i="1"/>
  <c r="H15" i="1"/>
  <c r="G15" i="1"/>
  <c r="F15" i="1"/>
  <c r="S13" i="1"/>
  <c r="I13" i="1" l="1"/>
  <c r="M34" i="1"/>
  <c r="R34" i="1"/>
  <c r="N88" i="1"/>
  <c r="G93" i="1"/>
  <c r="H93" i="1"/>
  <c r="M139" i="1"/>
  <c r="I148" i="1"/>
  <c r="Q164" i="1"/>
  <c r="N176" i="1"/>
  <c r="N182" i="1"/>
  <c r="Q196" i="1"/>
  <c r="P205" i="1"/>
  <c r="G195" i="1"/>
  <c r="S217" i="1"/>
  <c r="N234" i="1"/>
  <c r="G41" i="1"/>
  <c r="O41" i="1"/>
  <c r="O11" i="1" s="1"/>
  <c r="P88" i="1"/>
  <c r="I93" i="1"/>
  <c r="J148" i="1"/>
  <c r="K169" i="1"/>
  <c r="Q176" i="1"/>
  <c r="M184" i="1"/>
  <c r="S195" i="1"/>
  <c r="H195" i="1"/>
  <c r="H167" i="1" s="1"/>
  <c r="G217" i="1"/>
  <c r="N225" i="1"/>
  <c r="Q234" i="1"/>
  <c r="H13" i="1"/>
  <c r="R25" i="1"/>
  <c r="Q49" i="1"/>
  <c r="R67" i="1"/>
  <c r="R105" i="1"/>
  <c r="R93" i="1" s="1"/>
  <c r="R131" i="1"/>
  <c r="Q145" i="1"/>
  <c r="M154" i="1"/>
  <c r="L182" i="1"/>
  <c r="M182" i="1" s="1"/>
  <c r="N184" i="1"/>
  <c r="P235" i="1"/>
  <c r="O195" i="1"/>
  <c r="Q67" i="1"/>
  <c r="R72" i="1"/>
  <c r="M82" i="1"/>
  <c r="Q116" i="1"/>
  <c r="M159" i="1"/>
  <c r="L169" i="1"/>
  <c r="N171" i="1"/>
  <c r="M192" i="1"/>
  <c r="M231" i="1"/>
  <c r="M25" i="1"/>
  <c r="P67" i="1"/>
  <c r="P111" i="1"/>
  <c r="N120" i="1"/>
  <c r="R120" i="1"/>
  <c r="M131" i="1"/>
  <c r="O148" i="1"/>
  <c r="P154" i="1"/>
  <c r="Q171" i="1"/>
  <c r="Q202" i="1"/>
  <c r="M208" i="1"/>
  <c r="R217" i="1"/>
  <c r="Q222" i="1"/>
  <c r="P228" i="1"/>
  <c r="Q231" i="1"/>
  <c r="F13" i="1"/>
  <c r="F11" i="1" s="1"/>
  <c r="R49" i="1"/>
  <c r="Q63" i="1"/>
  <c r="Q79" i="1"/>
  <c r="S93" i="1"/>
  <c r="F148" i="1"/>
  <c r="R148" i="1"/>
  <c r="Q192" i="1"/>
  <c r="L195" i="1"/>
  <c r="L167" i="1" s="1"/>
  <c r="N199" i="1"/>
  <c r="N208" i="1"/>
  <c r="K217" i="1"/>
  <c r="N217" i="1" s="1"/>
  <c r="Q228" i="1"/>
  <c r="G11" i="1"/>
  <c r="N34" i="1"/>
  <c r="R176" i="1"/>
  <c r="R169" i="1" s="1"/>
  <c r="F195" i="1"/>
  <c r="F167" i="1" s="1"/>
  <c r="K16" i="2"/>
  <c r="K18" i="2"/>
  <c r="F15" i="2"/>
  <c r="F13" i="2" s="1"/>
  <c r="F11" i="2" s="1"/>
  <c r="F10" i="2" s="1"/>
  <c r="F8" i="2" s="1"/>
  <c r="K17" i="2"/>
  <c r="H15" i="2"/>
  <c r="H13" i="2" s="1"/>
  <c r="G11" i="2"/>
  <c r="G10" i="2" s="1"/>
  <c r="G8" i="2" s="1"/>
  <c r="H11" i="2"/>
  <c r="H10" i="2" s="1"/>
  <c r="H8" i="2" s="1"/>
  <c r="J18" i="2"/>
  <c r="J17" i="2"/>
  <c r="J22" i="2"/>
  <c r="I21" i="2"/>
  <c r="J16" i="2"/>
  <c r="I15" i="2"/>
  <c r="H41" i="1"/>
  <c r="H11" i="1" s="1"/>
  <c r="M88" i="1"/>
  <c r="J41" i="1"/>
  <c r="M41" i="1" s="1"/>
  <c r="N95" i="1"/>
  <c r="L93" i="1"/>
  <c r="M95" i="1"/>
  <c r="R13" i="1"/>
  <c r="N105" i="1"/>
  <c r="M105" i="1"/>
  <c r="F93" i="1"/>
  <c r="G167" i="1"/>
  <c r="G9" i="1" s="1"/>
  <c r="S41" i="1"/>
  <c r="S11" i="1" s="1"/>
  <c r="S9" i="1" s="1"/>
  <c r="S167" i="1"/>
  <c r="Q126" i="1"/>
  <c r="N126" i="1"/>
  <c r="K93" i="1"/>
  <c r="Q139" i="1"/>
  <c r="P139" i="1"/>
  <c r="N159" i="1"/>
  <c r="K148" i="1"/>
  <c r="N148" i="1" s="1"/>
  <c r="R195" i="1"/>
  <c r="Q13" i="1"/>
  <c r="P13" i="1"/>
  <c r="Q195" i="1"/>
  <c r="P195" i="1"/>
  <c r="Q217" i="1"/>
  <c r="P217" i="1"/>
  <c r="M169" i="1"/>
  <c r="J167" i="1"/>
  <c r="M235" i="1"/>
  <c r="J234" i="1"/>
  <c r="P234" i="1" s="1"/>
  <c r="N13" i="1"/>
  <c r="N43" i="1"/>
  <c r="K41" i="1"/>
  <c r="R63" i="1"/>
  <c r="R41" i="1" s="1"/>
  <c r="Q82" i="1"/>
  <c r="M148" i="1"/>
  <c r="I167" i="1"/>
  <c r="K195" i="1"/>
  <c r="K167" i="1" s="1"/>
  <c r="Q208" i="1"/>
  <c r="Q235" i="1"/>
  <c r="Q34" i="1"/>
  <c r="Q60" i="1"/>
  <c r="P171" i="1"/>
  <c r="P176" i="1"/>
  <c r="P184" i="1"/>
  <c r="P188" i="1"/>
  <c r="P192" i="1"/>
  <c r="M195" i="1"/>
  <c r="P211" i="1"/>
  <c r="M214" i="1"/>
  <c r="J217" i="1"/>
  <c r="P25" i="1"/>
  <c r="P49" i="1"/>
  <c r="O169" i="1"/>
  <c r="O182" i="1"/>
  <c r="Q211" i="1"/>
  <c r="P95" i="1"/>
  <c r="M98" i="1"/>
  <c r="P105" i="1"/>
  <c r="P148" i="1"/>
  <c r="P214" i="1"/>
  <c r="M217" i="1"/>
  <c r="P219" i="1"/>
  <c r="M225" i="1"/>
  <c r="P43" i="1"/>
  <c r="M72" i="1"/>
  <c r="P82" i="1"/>
  <c r="O93" i="1"/>
  <c r="P159" i="1"/>
  <c r="P199" i="1"/>
  <c r="M202" i="1"/>
  <c r="Q219" i="1"/>
  <c r="P222" i="1"/>
  <c r="P231" i="1"/>
  <c r="M234" i="1"/>
  <c r="J11" i="1" l="1"/>
  <c r="Q41" i="1"/>
  <c r="R167" i="1"/>
  <c r="Q148" i="1"/>
  <c r="I11" i="1"/>
  <c r="I9" i="1" s="1"/>
  <c r="N41" i="1"/>
  <c r="N169" i="1"/>
  <c r="K15" i="2"/>
  <c r="I13" i="2"/>
  <c r="J15" i="2"/>
  <c r="K21" i="2"/>
  <c r="I20" i="2"/>
  <c r="J21" i="2"/>
  <c r="P11" i="1"/>
  <c r="O9" i="1"/>
  <c r="K11" i="1"/>
  <c r="K9" i="1" s="1"/>
  <c r="N167" i="1"/>
  <c r="M167" i="1"/>
  <c r="P41" i="1"/>
  <c r="H9" i="1"/>
  <c r="R11" i="1"/>
  <c r="R9" i="1" s="1"/>
  <c r="Q182" i="1"/>
  <c r="P182" i="1"/>
  <c r="Q169" i="1"/>
  <c r="O167" i="1"/>
  <c r="P169" i="1"/>
  <c r="J9" i="1"/>
  <c r="P93" i="1"/>
  <c r="Q93" i="1"/>
  <c r="F9" i="1"/>
  <c r="N195" i="1"/>
  <c r="N93" i="1"/>
  <c r="M93" i="1"/>
  <c r="L11" i="1"/>
  <c r="K20" i="2" l="1"/>
  <c r="J20" i="2"/>
  <c r="K13" i="2"/>
  <c r="I11" i="2"/>
  <c r="J13" i="2"/>
  <c r="Q11" i="1"/>
  <c r="Q9" i="1"/>
  <c r="P9" i="1"/>
  <c r="N11" i="1"/>
  <c r="L9" i="1"/>
  <c r="M11" i="1"/>
  <c r="Q167" i="1"/>
  <c r="P167" i="1"/>
  <c r="K11" i="2" l="1"/>
  <c r="I10" i="2"/>
  <c r="J11" i="2"/>
  <c r="M9" i="1"/>
  <c r="N9" i="1"/>
  <c r="K10" i="2" l="1"/>
  <c r="I8" i="2"/>
  <c r="J10" i="2"/>
  <c r="K8" i="2" l="1"/>
  <c r="J8" i="2"/>
</calcChain>
</file>

<file path=xl/sharedStrings.xml><?xml version="1.0" encoding="utf-8"?>
<sst xmlns="http://schemas.openxmlformats.org/spreadsheetml/2006/main" count="279" uniqueCount="203">
  <si>
    <t>REPORTE POR TIPO DE PRESUPUESTO Y GRUPO  DE GASTO</t>
  </si>
  <si>
    <t>DETALLE</t>
  </si>
  <si>
    <t>PRESUPUESTO LEY</t>
  </si>
  <si>
    <t xml:space="preserve">TRASLADOS </t>
  </si>
  <si>
    <t>CREDITOS</t>
  </si>
  <si>
    <t>REDISTRIB.</t>
  </si>
  <si>
    <t>PRESUPUESTO MODIFICADO</t>
  </si>
  <si>
    <t>ASIGNACION ACUMULADA</t>
  </si>
  <si>
    <t>EJECUTADO</t>
  </si>
  <si>
    <t>SALDO DEL DEVENGADO</t>
  </si>
  <si>
    <t xml:space="preserve">PAGADO ORIGINAL </t>
  </si>
  <si>
    <t>VALOR ABSOLUTO</t>
  </si>
  <si>
    <t>% ANUAL</t>
  </si>
  <si>
    <t>%  MENSUAL</t>
  </si>
  <si>
    <t>TOTAL</t>
  </si>
  <si>
    <t>FUNCIONAMIENTO</t>
  </si>
  <si>
    <t>SERVICIOS PERSONALES</t>
  </si>
  <si>
    <t>SUELDOS</t>
  </si>
  <si>
    <t>1</t>
  </si>
  <si>
    <t>PERSONAL FIJO (SUELDOS)</t>
  </si>
  <si>
    <t>2</t>
  </si>
  <si>
    <t>PERSONAL TRANSITORIO (SUELDOS)</t>
  </si>
  <si>
    <t>DIETAS</t>
  </si>
  <si>
    <t>GASTOS DE REPRESENTACION FIJOS</t>
  </si>
  <si>
    <t>XIII MES</t>
  </si>
  <si>
    <t>CONTRIBUCIONES A LA SEGURIDAD SOCIAL</t>
  </si>
  <si>
    <t>CUOTA PATRONAL DE SEGURO SOCIAL</t>
  </si>
  <si>
    <t>CUOTA PATRONAL DE SEGURO EDUCATIVO</t>
  </si>
  <si>
    <t>3</t>
  </si>
  <si>
    <t>CUOTA PATRONAL DE RIESGO PROFESIONAL</t>
  </si>
  <si>
    <t>4</t>
  </si>
  <si>
    <t>CUOTA PATRONAL PARA EL FONDO COMPLEMENT.</t>
  </si>
  <si>
    <t>SERVICIOS NO PERSONALES</t>
  </si>
  <si>
    <t>ALQUILERES</t>
  </si>
  <si>
    <t>DE EDIFICIOS Y LOCALES</t>
  </si>
  <si>
    <t>9</t>
  </si>
  <si>
    <t>SERVICIOS BASICOS</t>
  </si>
  <si>
    <t>AGUA</t>
  </si>
  <si>
    <t>ASEO</t>
  </si>
  <si>
    <t>CORREO</t>
  </si>
  <si>
    <t>5</t>
  </si>
  <si>
    <t>TELECOMUNICACIONES</t>
  </si>
  <si>
    <t>IMPRESION, ENCUADERNACION Y OTROS</t>
  </si>
  <si>
    <t>INFORMACIÓN Y PUBLICIDAD</t>
  </si>
  <si>
    <t>ANUNCIOS Y AVISOS</t>
  </si>
  <si>
    <t>VIATICOS</t>
  </si>
  <si>
    <t>VIATICOS DENTRO DEL PAIS</t>
  </si>
  <si>
    <t>TRANSPORTE DE PERSONAS Y BIENES</t>
  </si>
  <si>
    <t>TRANSPORTE DENTRO DEL PAIS</t>
  </si>
  <si>
    <t>TRANSPORTE DE O PARA EL EXTERIOR</t>
  </si>
  <si>
    <t>SERVICIOS COMERCIALES Y FINANCIEROS</t>
  </si>
  <si>
    <t>GASTOS DE SEGUROS</t>
  </si>
  <si>
    <t>SERVICIOS COMERCIALES</t>
  </si>
  <si>
    <t>OTROS SERVICIOS COMERCIALES Y FINANCIEROS</t>
  </si>
  <si>
    <t>MANTENIMIENTO Y REPARACION</t>
  </si>
  <si>
    <t>MANTENIMIENTO Y REP. DE EDIFICIOS</t>
  </si>
  <si>
    <t>MANT. Y REP. DE MAQUINARIAS Y OTROS EQ.</t>
  </si>
  <si>
    <t>MANT. DE EQUIPO DE COMPUTACION</t>
  </si>
  <si>
    <t>MATERIALES Y SUMINISTROS</t>
  </si>
  <si>
    <t>ALIMENTOS Y BEBIDAS</t>
  </si>
  <si>
    <t>ALIMENTOS PARA CONSUMO HUMANO</t>
  </si>
  <si>
    <t>TEXTILES Y VESTUARIO</t>
  </si>
  <si>
    <t>ACABADO TEXTIL</t>
  </si>
  <si>
    <t>COMBUSTIBLES Y LUBRICANTES</t>
  </si>
  <si>
    <t>DIESEL</t>
  </si>
  <si>
    <t>GAS</t>
  </si>
  <si>
    <t>GASOLINA</t>
  </si>
  <si>
    <t>LUBRICANTES</t>
  </si>
  <si>
    <t>PRODUCTO DE PAPEL Y CARTON</t>
  </si>
  <si>
    <t>IMPRESOS</t>
  </si>
  <si>
    <t>PAPELERIA</t>
  </si>
  <si>
    <t>OTROS PRODUCTOS DE PAPEL Y CARTON</t>
  </si>
  <si>
    <t>PRODUCTO QUIMICOS Y CONEXOS</t>
  </si>
  <si>
    <t>PINTURAS, COLORANTES Y TINTES</t>
  </si>
  <si>
    <t>OTROS PRODUCTOS QUIMICOS</t>
  </si>
  <si>
    <t>PRODUCTOS VARIOS</t>
  </si>
  <si>
    <t>HERRAMIENTAS E INSTRUMENTOS</t>
  </si>
  <si>
    <t>OTROS PRODUCTOS VARIOS</t>
  </si>
  <si>
    <t>UTILES Y MATERIALES DIVERSOS</t>
  </si>
  <si>
    <t>UTILES Y MATERIALES DE OFICINA</t>
  </si>
  <si>
    <t>OTROS UTILES Y MATERIALES</t>
  </si>
  <si>
    <t>REPUESTOS</t>
  </si>
  <si>
    <t>MAQUINARIA Y EQUIPOS VARIOS</t>
  </si>
  <si>
    <t>BECAS DE ESTUDIO</t>
  </si>
  <si>
    <t>CAPACITACION Y ESTUDIO</t>
  </si>
  <si>
    <t>A INSTITUCIONES PUBLICAS</t>
  </si>
  <si>
    <t>GOBIERNO CENTRAL</t>
  </si>
  <si>
    <t>APORTES AL FISCO</t>
  </si>
  <si>
    <t>AL EXTERIOR</t>
  </si>
  <si>
    <t>CUOTAS A OTROS ORGANISMOS</t>
  </si>
  <si>
    <t>INVERSION</t>
  </si>
  <si>
    <t>PERSONAL TRANSITORIO PARA INVERSIONES</t>
  </si>
  <si>
    <t>MANTENIMIENTO Y REPARACIÓN</t>
  </si>
  <si>
    <t>EQUIPO DE COMPUTACIÓN</t>
  </si>
  <si>
    <t>CONSTRUCCIONES POR CONTRATO</t>
  </si>
  <si>
    <t>EDIFICACIONES</t>
  </si>
  <si>
    <t>EJECUCION PRESUPUESTARIA DE INGRESOS POR TIPO</t>
  </si>
  <si>
    <t>(En Balboas)</t>
  </si>
  <si>
    <t>DESCRIPCIÓN</t>
  </si>
  <si>
    <t>PRESUPUESTO</t>
  </si>
  <si>
    <t xml:space="preserve">PRESUPUESTO </t>
  </si>
  <si>
    <t xml:space="preserve">INGRESOS </t>
  </si>
  <si>
    <t>EJECUCION ANUAL</t>
  </si>
  <si>
    <t>EJECUCION MENSUAL</t>
  </si>
  <si>
    <t>LEY</t>
  </si>
  <si>
    <t>MODIFICADO</t>
  </si>
  <si>
    <t>ASIGNADO</t>
  </si>
  <si>
    <t>REALES</t>
  </si>
  <si>
    <t>%</t>
  </si>
  <si>
    <t>1.48.</t>
  </si>
  <si>
    <t>TOTAL ENTIDAD</t>
  </si>
  <si>
    <t>1.48.1</t>
  </si>
  <si>
    <t>INGRESOS CORRIENTES</t>
  </si>
  <si>
    <t>1.48.1.2.0</t>
  </si>
  <si>
    <t>INGRESOS NO TRIBUTARIOS</t>
  </si>
  <si>
    <t>1.48.1.2.4</t>
  </si>
  <si>
    <t>TASAS Y DERECHOS</t>
  </si>
  <si>
    <t>1.48.1.2.4.1</t>
  </si>
  <si>
    <t>DERECHOS</t>
  </si>
  <si>
    <t>1.48.1.2.4.1.58</t>
  </si>
  <si>
    <t>DERECHO DE REGISTRO</t>
  </si>
  <si>
    <t>1.48.1.2.4.1.59</t>
  </si>
  <si>
    <t>DERECHO DE CERTIFICACIÓN</t>
  </si>
  <si>
    <t>1.48.1.2.4.1.60</t>
  </si>
  <si>
    <t>DERECHO DE CALIFICACIÓN</t>
  </si>
  <si>
    <t>1.48.1.2.6</t>
  </si>
  <si>
    <t>INGRESOS VARIOS</t>
  </si>
  <si>
    <t>1.48.1.2.6.0</t>
  </si>
  <si>
    <t>1.48.1.2.6.0.99</t>
  </si>
  <si>
    <t>OTROS INGRESOS VARIOS</t>
  </si>
  <si>
    <t>SALDO EN CAJA Y BANCO</t>
  </si>
  <si>
    <t>DISPONIBLE LIBRE EN BANCOS</t>
  </si>
  <si>
    <t>.</t>
  </si>
  <si>
    <t>INGRESOS DE CAPITAL</t>
  </si>
  <si>
    <t>TRANSFERENCIA DE CAPITAL</t>
  </si>
  <si>
    <t>DE EQUIPO ELECTRÓNICO</t>
  </si>
  <si>
    <t>MANT. DE EQUIPOS DE COMPUTACIÓN</t>
  </si>
  <si>
    <t>CREDITOS RECONOCIDOS POR SERVICIOS PERSONALES</t>
  </si>
  <si>
    <t>CONSULTORIAS</t>
  </si>
  <si>
    <t>ENERGÍA ELÉCTRICA</t>
  </si>
  <si>
    <t>VIÁTICOS EN EL EXTERIOR</t>
  </si>
  <si>
    <t>OTROS MANT. Y REPARACIONES</t>
  </si>
  <si>
    <t>TEXTILES Y VESTUARIOS</t>
  </si>
  <si>
    <t>5-</t>
  </si>
  <si>
    <t>PRODUCTOS DE PAPEL Y CARTON</t>
  </si>
  <si>
    <t>PRODUCTOS QUÍMICOS Y CONEXOS</t>
  </si>
  <si>
    <t>ÚTILES Y MATERIALES DIVERSOS</t>
  </si>
  <si>
    <t xml:space="preserve">OTROS ÚTILES Y MATERIALES </t>
  </si>
  <si>
    <t>EDIFICIOS DE ADMINISTRACIÓN</t>
  </si>
  <si>
    <t>MOBILIARIO DE OFICINA</t>
  </si>
  <si>
    <t xml:space="preserve">GASTOS DE REPRESENTACIÓN FIJOS </t>
  </si>
  <si>
    <t xml:space="preserve">COMISIONES Y GASTOS </t>
  </si>
  <si>
    <t xml:space="preserve">GASTOS JUDICIALES </t>
  </si>
  <si>
    <t>PRENDAS DE VESTIR</t>
  </si>
  <si>
    <t>1-</t>
  </si>
  <si>
    <t>MANT. Y REP. DE EDIFICIOS</t>
  </si>
  <si>
    <t xml:space="preserve">GRATIFICACIONES, INCENTIVOS Y OTROS SERV. </t>
  </si>
  <si>
    <t>OTROS ALQUILERES</t>
  </si>
  <si>
    <t>SERVICIO DE TRANSMISIÓN DE DATOS</t>
  </si>
  <si>
    <t>SERVICIO DE TELEFONÍA CELULAR</t>
  </si>
  <si>
    <t xml:space="preserve">CONSULTORIAS </t>
  </si>
  <si>
    <t>SERVICIOS COMERCIALES FINANCIEROS</t>
  </si>
  <si>
    <t>MATERIALES PARA CONSTRUCCIÓN</t>
  </si>
  <si>
    <t>OTROS MATERIALES DE CONSTRUCCIÓN</t>
  </si>
  <si>
    <t>MATERIALES Y SUMINISTROS DE COMPUTACIÓN</t>
  </si>
  <si>
    <t>ÚTILES DE COCINA Y COMEDOR</t>
  </si>
  <si>
    <t>ÚTILES DE ASEO Y LIMPIEZA</t>
  </si>
  <si>
    <t>TRANSFERENCIAS  CORRIENTES</t>
  </si>
  <si>
    <t>A INSTITUCIONES PRIVADAS</t>
  </si>
  <si>
    <t>SUBSIDIOS CULTURALES Y CIENTÍFICOS</t>
  </si>
  <si>
    <t>INDEMNIZACIONES A INSTITUCIONES PRIVADAS</t>
  </si>
  <si>
    <t>OTRAS SIN FINES DE LUCRO</t>
  </si>
  <si>
    <t>CREDITOS RECONOCIDOS POR SERVICIOS NO PERSONALES</t>
  </si>
  <si>
    <t>9-</t>
  </si>
  <si>
    <t>MAQUINARIA Y EQUIPOS</t>
  </si>
  <si>
    <t>MAQUINARIA Y EQUIPO DE COMUNICACIONES</t>
  </si>
  <si>
    <t>MAQ. Y EQUIPO DE COMUNICACIONES</t>
  </si>
  <si>
    <t>EQUIPO DE OFICINA</t>
  </si>
  <si>
    <t>COMPROMISO</t>
  </si>
  <si>
    <t>% MENSUAL</t>
  </si>
  <si>
    <t>OTROS SERVICIOS PERSONALES</t>
  </si>
  <si>
    <t>INCENTIVOS</t>
  </si>
  <si>
    <t>CREDITOS RECONOCIDOS POR MATERIALES Y SUMINISTROS</t>
  </si>
  <si>
    <t>OTRAS TRANSFERENCIAS</t>
  </si>
  <si>
    <t>MAQUINARIA Y EQUIPO</t>
  </si>
  <si>
    <t>TRANSPORTE DE BIENES</t>
  </si>
  <si>
    <t>CALZADO</t>
  </si>
  <si>
    <t>INDEMIZACIONES ESPECIALES</t>
  </si>
  <si>
    <t>INVERSIONES</t>
  </si>
  <si>
    <t>MATERIAL DE FONTANERIA</t>
  </si>
  <si>
    <t>MATERIAL ELECTRICO</t>
  </si>
  <si>
    <t>MATERIAL METÁLICO</t>
  </si>
  <si>
    <t>1.48.2.0.0.00</t>
  </si>
  <si>
    <t>1.48.2.4.0.0.00</t>
  </si>
  <si>
    <t>1.48.2.4.2.0.00</t>
  </si>
  <si>
    <t>1.48.2.0.01</t>
  </si>
  <si>
    <t>SALDO DE CAPITAL</t>
  </si>
  <si>
    <t>1.48.2.3.2.1.</t>
  </si>
  <si>
    <t>DE GOBIERNO CENTRAL</t>
  </si>
  <si>
    <t>AL 31 DE AGOSTO DE 2019</t>
  </si>
  <si>
    <t>DE EQUIPO DE PRODUCCIÓN</t>
  </si>
  <si>
    <t>HILADOS Y TELAS</t>
  </si>
  <si>
    <t>OTROS TEXTILES Y VESTUARIOS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</si>
</sst>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"/>
    <numFmt numFmtId="166" formatCode="0.0"/>
    <numFmt numFmtId="167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 val="double"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 applyBorder="1"/>
    <xf numFmtId="3" fontId="0" fillId="0" borderId="1" xfId="0" applyNumberFormat="1" applyBorder="1" applyProtection="1">
      <protection locked="0"/>
    </xf>
    <xf numFmtId="0" fontId="0" fillId="0" borderId="0" xfId="0" applyFill="1" applyBorder="1"/>
    <xf numFmtId="0" fontId="0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 applyProtection="1">
      <alignment horizontal="center"/>
      <protection locked="0"/>
    </xf>
    <xf numFmtId="3" fontId="0" fillId="0" borderId="0" xfId="0" applyNumberFormat="1" applyFill="1" applyBorder="1"/>
    <xf numFmtId="3" fontId="0" fillId="0" borderId="0" xfId="0" applyNumberFormat="1" applyFont="1" applyFill="1" applyBorder="1"/>
    <xf numFmtId="0" fontId="0" fillId="0" borderId="0" xfId="0" applyBorder="1" applyProtection="1">
      <protection locked="0"/>
    </xf>
    <xf numFmtId="3" fontId="15" fillId="0" borderId="0" xfId="0" applyNumberFormat="1" applyFont="1" applyBorder="1" applyAlignment="1">
      <alignment horizontal="left" vertical="center"/>
    </xf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3" fontId="2" fillId="0" borderId="1" xfId="0" applyNumberFormat="1" applyFont="1" applyFill="1" applyBorder="1" applyProtection="1">
      <protection locked="0"/>
    </xf>
    <xf numFmtId="3" fontId="0" fillId="0" borderId="1" xfId="0" applyNumberFormat="1" applyFont="1" applyFill="1" applyBorder="1" applyProtection="1">
      <protection locked="0"/>
    </xf>
    <xf numFmtId="3" fontId="0" fillId="0" borderId="1" xfId="0" applyNumberFormat="1" applyFont="1" applyFill="1" applyBorder="1"/>
    <xf numFmtId="3" fontId="2" fillId="0" borderId="1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4" xfId="0" applyFont="1" applyFill="1" applyBorder="1"/>
    <xf numFmtId="3" fontId="0" fillId="0" borderId="0" xfId="0" applyNumberFormat="1" applyFill="1" applyProtection="1">
      <protection locked="0"/>
    </xf>
    <xf numFmtId="3" fontId="2" fillId="0" borderId="0" xfId="0" applyNumberFormat="1" applyFont="1" applyFill="1"/>
    <xf numFmtId="0" fontId="17" fillId="3" borderId="0" xfId="0" applyFont="1" applyFill="1" applyBorder="1" applyAlignment="1"/>
    <xf numFmtId="3" fontId="0" fillId="0" borderId="1" xfId="0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3" fontId="0" fillId="0" borderId="0" xfId="0" applyNumberFormat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protection locked="0"/>
    </xf>
    <xf numFmtId="0" fontId="0" fillId="0" borderId="0" xfId="0" applyFill="1" applyBorder="1" applyAlignment="1">
      <alignment horizontal="center"/>
    </xf>
    <xf numFmtId="3" fontId="2" fillId="0" borderId="1" xfId="0" applyNumberFormat="1" applyFont="1" applyFill="1" applyBorder="1" applyAlignment="1" applyProtection="1">
      <alignment horizontal="right" vertical="distributed" wrapText="1"/>
      <protection locked="0"/>
    </xf>
    <xf numFmtId="3" fontId="0" fillId="0" borderId="1" xfId="0" applyNumberFormat="1" applyFill="1" applyBorder="1" applyAlignment="1">
      <alignment horizontal="right" vertical="distributed" wrapText="1"/>
    </xf>
    <xf numFmtId="3" fontId="0" fillId="0" borderId="1" xfId="0" applyNumberFormat="1" applyBorder="1" applyAlignment="1" applyProtection="1">
      <alignment horizontal="right" vertical="distributed" wrapText="1"/>
      <protection locked="0"/>
    </xf>
    <xf numFmtId="3" fontId="2" fillId="0" borderId="1" xfId="0" applyNumberFormat="1" applyFont="1" applyBorder="1" applyAlignment="1" applyProtection="1">
      <alignment horizontal="right" vertical="distributed" wrapText="1"/>
      <protection locked="0"/>
    </xf>
    <xf numFmtId="3" fontId="18" fillId="3" borderId="1" xfId="0" applyNumberFormat="1" applyFont="1" applyFill="1" applyBorder="1" applyAlignment="1">
      <alignment horizontal="right" vertical="distributed" wrapText="1"/>
    </xf>
    <xf numFmtId="165" fontId="18" fillId="3" borderId="1" xfId="0" applyNumberFormat="1" applyFont="1" applyFill="1" applyBorder="1" applyAlignment="1">
      <alignment horizontal="center" vertical="distributed" wrapText="1"/>
    </xf>
    <xf numFmtId="3" fontId="17" fillId="3" borderId="1" xfId="0" applyNumberFormat="1" applyFont="1" applyFill="1" applyBorder="1" applyAlignment="1">
      <alignment horizontal="right" vertical="distributed" wrapText="1"/>
    </xf>
    <xf numFmtId="3" fontId="17" fillId="3" borderId="1" xfId="0" applyNumberFormat="1" applyFont="1" applyFill="1" applyBorder="1" applyAlignment="1" applyProtection="1">
      <alignment horizontal="right" vertical="distributed" wrapText="1"/>
      <protection locked="0"/>
    </xf>
    <xf numFmtId="0" fontId="2" fillId="3" borderId="0" xfId="0" applyFont="1" applyFill="1" applyBorder="1" applyProtection="1">
      <protection locked="0"/>
    </xf>
    <xf numFmtId="0" fontId="17" fillId="2" borderId="0" xfId="0" applyFont="1" applyFill="1" applyBorder="1" applyAlignment="1"/>
    <xf numFmtId="165" fontId="0" fillId="0" borderId="1" xfId="0" applyNumberFormat="1" applyFill="1" applyBorder="1" applyAlignment="1">
      <alignment horizontal="center" vertical="distributed" wrapText="1"/>
    </xf>
    <xf numFmtId="0" fontId="0" fillId="0" borderId="20" xfId="0" applyFont="1" applyFill="1" applyBorder="1"/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2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2" fillId="2" borderId="0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165" fontId="2" fillId="0" borderId="1" xfId="0" applyNumberFormat="1" applyFont="1" applyFill="1" applyBorder="1" applyAlignment="1" applyProtection="1">
      <alignment horizontal="center" vertical="distributed" wrapText="1"/>
      <protection locked="0"/>
    </xf>
    <xf numFmtId="0" fontId="0" fillId="3" borderId="0" xfId="0" applyFont="1" applyFill="1" applyBorder="1"/>
    <xf numFmtId="0" fontId="0" fillId="3" borderId="0" xfId="0" applyFill="1" applyBorder="1" applyProtection="1">
      <protection locked="0"/>
    </xf>
    <xf numFmtId="0" fontId="0" fillId="2" borderId="0" xfId="0" applyFill="1" applyBorder="1" applyProtection="1">
      <protection locked="0"/>
    </xf>
    <xf numFmtId="3" fontId="0" fillId="0" borderId="1" xfId="0" applyNumberFormat="1" applyFont="1" applyBorder="1" applyAlignment="1" applyProtection="1">
      <alignment horizontal="right" vertical="distributed" wrapText="1"/>
      <protection locked="0"/>
    </xf>
    <xf numFmtId="3" fontId="2" fillId="0" borderId="0" xfId="0" applyNumberFormat="1" applyFont="1" applyBorder="1"/>
    <xf numFmtId="3" fontId="5" fillId="0" borderId="0" xfId="0" applyNumberFormat="1" applyFont="1" applyBorder="1" applyAlignment="1">
      <alignment horizontal="center" vertical="center"/>
    </xf>
    <xf numFmtId="3" fontId="0" fillId="0" borderId="0" xfId="0" applyNumberFormat="1" applyAlignment="1" applyProtection="1">
      <alignment horizontal="center"/>
      <protection locked="0"/>
    </xf>
    <xf numFmtId="165" fontId="17" fillId="3" borderId="1" xfId="0" applyNumberFormat="1" applyFont="1" applyFill="1" applyBorder="1" applyAlignment="1" applyProtection="1">
      <alignment horizontal="center" vertical="distributed" wrapText="1"/>
      <protection locked="0"/>
    </xf>
    <xf numFmtId="4" fontId="18" fillId="3" borderId="1" xfId="0" applyNumberFormat="1" applyFont="1" applyFill="1" applyBorder="1" applyAlignment="1">
      <alignment horizontal="right" vertical="distributed" wrapText="1"/>
    </xf>
    <xf numFmtId="0" fontId="17" fillId="3" borderId="0" xfId="0" applyFont="1" applyFill="1" applyBorder="1" applyAlignment="1" applyProtection="1">
      <protection locked="0"/>
    </xf>
    <xf numFmtId="4" fontId="2" fillId="0" borderId="1" xfId="0" applyNumberFormat="1" applyFont="1" applyFill="1" applyBorder="1" applyProtection="1">
      <protection locked="0"/>
    </xf>
    <xf numFmtId="4" fontId="4" fillId="4" borderId="16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1" xfId="0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 applyProtection="1">
      <alignment horizontal="right" vertical="distributed" wrapText="1"/>
      <protection locked="0"/>
    </xf>
    <xf numFmtId="4" fontId="0" fillId="0" borderId="1" xfId="0" applyNumberFormat="1" applyFont="1" applyFill="1" applyBorder="1"/>
    <xf numFmtId="4" fontId="0" fillId="0" borderId="1" xfId="0" applyNumberFormat="1" applyFill="1" applyBorder="1" applyAlignment="1">
      <alignment horizontal="right" vertical="distributed" wrapText="1"/>
    </xf>
    <xf numFmtId="4" fontId="17" fillId="3" borderId="1" xfId="0" applyNumberFormat="1" applyFont="1" applyFill="1" applyBorder="1" applyAlignment="1">
      <alignment horizontal="right" vertical="distributed" wrapText="1"/>
    </xf>
    <xf numFmtId="4" fontId="0" fillId="0" borderId="1" xfId="0" applyNumberFormat="1" applyFont="1" applyFill="1" applyBorder="1" applyProtection="1">
      <protection locked="0"/>
    </xf>
    <xf numFmtId="4" fontId="2" fillId="0" borderId="1" xfId="0" applyNumberFormat="1" applyFont="1" applyFill="1" applyBorder="1" applyAlignment="1">
      <alignment horizontal="right" vertical="distributed" wrapText="1"/>
    </xf>
    <xf numFmtId="4" fontId="17" fillId="3" borderId="1" xfId="0" applyNumberFormat="1" applyFont="1" applyFill="1" applyBorder="1" applyAlignment="1" applyProtection="1">
      <alignment horizontal="right" vertical="distributed" wrapText="1"/>
      <protection locked="0"/>
    </xf>
    <xf numFmtId="4" fontId="0" fillId="0" borderId="1" xfId="0" applyNumberFormat="1" applyFill="1" applyBorder="1" applyProtection="1">
      <protection locked="0"/>
    </xf>
    <xf numFmtId="4" fontId="0" fillId="0" borderId="1" xfId="0" applyNumberFormat="1" applyFont="1" applyFill="1" applyBorder="1" applyAlignment="1" applyProtection="1">
      <alignment horizontal="right" vertical="distributed" wrapText="1"/>
      <protection locked="0"/>
    </xf>
    <xf numFmtId="3" fontId="0" fillId="0" borderId="1" xfId="0" applyNumberFormat="1" applyFill="1" applyBorder="1" applyProtection="1">
      <protection locked="0"/>
    </xf>
    <xf numFmtId="3" fontId="0" fillId="0" borderId="1" xfId="0" applyNumberFormat="1" applyFill="1" applyBorder="1" applyAlignment="1" applyProtection="1">
      <alignment horizontal="right" vertical="distributed" wrapText="1"/>
      <protection locked="0"/>
    </xf>
    <xf numFmtId="3" fontId="0" fillId="0" borderId="1" xfId="0" applyNumberFormat="1" applyFont="1" applyFill="1" applyBorder="1" applyAlignment="1" applyProtection="1">
      <alignment horizontal="right" vertical="distributed" wrapText="1"/>
      <protection locked="0"/>
    </xf>
    <xf numFmtId="4" fontId="0" fillId="0" borderId="1" xfId="0" applyNumberFormat="1" applyFill="1" applyBorder="1" applyAlignment="1" applyProtection="1">
      <alignment horizontal="right" vertical="distributed" wrapText="1"/>
      <protection locked="0"/>
    </xf>
    <xf numFmtId="4" fontId="0" fillId="0" borderId="0" xfId="0" applyNumberFormat="1" applyFont="1" applyFill="1"/>
    <xf numFmtId="4" fontId="0" fillId="0" borderId="0" xfId="0" applyNumberFormat="1" applyFont="1" applyFill="1" applyBorder="1"/>
    <xf numFmtId="0" fontId="0" fillId="0" borderId="0" xfId="0" applyFill="1" applyBorder="1" applyAlignment="1" applyProtection="1">
      <alignment horizontal="center"/>
      <protection locked="0"/>
    </xf>
    <xf numFmtId="165" fontId="0" fillId="0" borderId="1" xfId="0" applyNumberFormat="1" applyFill="1" applyBorder="1" applyAlignment="1" applyProtection="1">
      <alignment horizontal="center" vertical="distributed" wrapText="1"/>
      <protection locked="0"/>
    </xf>
    <xf numFmtId="165" fontId="0" fillId="0" borderId="1" xfId="0" applyNumberForma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 applyProtection="1">
      <alignment horizontal="center" vertical="distributed" wrapText="1"/>
      <protection locked="0"/>
    </xf>
    <xf numFmtId="0" fontId="0" fillId="0" borderId="14" xfId="0" applyFill="1" applyBorder="1" applyAlignment="1" applyProtection="1">
      <alignment horizontal="center"/>
      <protection locked="0"/>
    </xf>
    <xf numFmtId="0" fontId="0" fillId="0" borderId="14" xfId="0" applyFill="1" applyBorder="1" applyProtection="1">
      <protection locked="0"/>
    </xf>
    <xf numFmtId="3" fontId="0" fillId="0" borderId="1" xfId="0" applyNumberFormat="1" applyFont="1" applyFill="1" applyBorder="1" applyAlignment="1">
      <alignment horizontal="right" vertical="distributed" wrapText="1"/>
    </xf>
    <xf numFmtId="4" fontId="0" fillId="0" borderId="1" xfId="0" applyNumberFormat="1" applyFont="1" applyFill="1" applyBorder="1" applyAlignment="1">
      <alignment horizontal="right" vertical="distributed" wrapText="1"/>
    </xf>
    <xf numFmtId="0" fontId="6" fillId="0" borderId="0" xfId="0" applyFont="1"/>
    <xf numFmtId="0" fontId="0" fillId="0" borderId="0" xfId="0" applyFont="1"/>
    <xf numFmtId="3" fontId="0" fillId="0" borderId="0" xfId="0" applyNumberFormat="1" applyFont="1"/>
    <xf numFmtId="0" fontId="7" fillId="0" borderId="0" xfId="6" applyFont="1" applyAlignment="1">
      <alignment horizontal="center"/>
    </xf>
    <xf numFmtId="3" fontId="7" fillId="0" borderId="0" xfId="6" applyNumberFormat="1" applyFont="1" applyAlignment="1">
      <alignment horizontal="center"/>
    </xf>
    <xf numFmtId="0" fontId="8" fillId="0" borderId="6" xfId="6" applyFont="1" applyBorder="1"/>
    <xf numFmtId="3" fontId="8" fillId="0" borderId="1" xfId="6" applyNumberFormat="1" applyFont="1" applyBorder="1"/>
    <xf numFmtId="0" fontId="9" fillId="0" borderId="6" xfId="6" applyFont="1" applyFill="1" applyBorder="1" applyAlignment="1">
      <alignment horizontal="left"/>
    </xf>
    <xf numFmtId="0" fontId="8" fillId="0" borderId="6" xfId="6" applyFont="1" applyFill="1" applyBorder="1" applyAlignment="1">
      <alignment horizontal="left"/>
    </xf>
    <xf numFmtId="3" fontId="8" fillId="0" borderId="1" xfId="6" applyNumberFormat="1" applyFont="1" applyFill="1" applyBorder="1" applyAlignment="1">
      <alignment horizontal="right"/>
    </xf>
    <xf numFmtId="3" fontId="10" fillId="0" borderId="1" xfId="6" applyNumberFormat="1" applyFont="1" applyFill="1" applyBorder="1" applyAlignment="1">
      <alignment horizontal="right"/>
    </xf>
    <xf numFmtId="0" fontId="4" fillId="0" borderId="3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6" xfId="0" applyFont="1" applyBorder="1" applyAlignment="1" applyProtection="1">
      <protection locked="0"/>
    </xf>
    <xf numFmtId="166" fontId="10" fillId="0" borderId="3" xfId="6" applyNumberFormat="1" applyFont="1" applyFill="1" applyBorder="1" applyAlignment="1">
      <alignment horizontal="center"/>
    </xf>
    <xf numFmtId="3" fontId="11" fillId="0" borderId="1" xfId="6" applyNumberFormat="1" applyFont="1" applyFill="1" applyBorder="1" applyAlignment="1">
      <alignment horizontal="right"/>
    </xf>
    <xf numFmtId="166" fontId="11" fillId="0" borderId="3" xfId="6" applyNumberFormat="1" applyFont="1" applyFill="1" applyBorder="1" applyAlignment="1">
      <alignment horizontal="center"/>
    </xf>
    <xf numFmtId="166" fontId="8" fillId="0" borderId="3" xfId="6" applyNumberFormat="1" applyFont="1" applyFill="1" applyBorder="1" applyAlignment="1">
      <alignment horizontal="center"/>
    </xf>
    <xf numFmtId="0" fontId="8" fillId="0" borderId="7" xfId="6" applyFont="1" applyFill="1" applyBorder="1" applyAlignment="1">
      <alignment horizontal="left"/>
    </xf>
    <xf numFmtId="3" fontId="8" fillId="0" borderId="9" xfId="6" applyNumberFormat="1" applyFont="1" applyFill="1" applyBorder="1"/>
    <xf numFmtId="0" fontId="7" fillId="0" borderId="0" xfId="6" applyFont="1" applyAlignment="1">
      <alignment horizontal="center" vertical="distributed" wrapText="1"/>
    </xf>
    <xf numFmtId="166" fontId="0" fillId="0" borderId="0" xfId="0" applyNumberFormat="1" applyFont="1" applyBorder="1"/>
    <xf numFmtId="0" fontId="8" fillId="0" borderId="12" xfId="6" applyFont="1" applyBorder="1"/>
    <xf numFmtId="0" fontId="8" fillId="0" borderId="11" xfId="6" applyFont="1" applyBorder="1"/>
    <xf numFmtId="0" fontId="8" fillId="0" borderId="11" xfId="6" applyFont="1" applyBorder="1" applyAlignment="1">
      <alignment vertical="distributed" wrapText="1"/>
    </xf>
    <xf numFmtId="0" fontId="8" fillId="0" borderId="13" xfId="6" applyFont="1" applyBorder="1" applyAlignment="1">
      <alignment vertical="distributed" wrapText="1"/>
    </xf>
    <xf numFmtId="3" fontId="8" fillId="0" borderId="2" xfId="6" applyNumberFormat="1" applyFont="1" applyBorder="1"/>
    <xf numFmtId="166" fontId="8" fillId="0" borderId="2" xfId="6" applyNumberFormat="1" applyFont="1" applyBorder="1"/>
    <xf numFmtId="166" fontId="8" fillId="0" borderId="12" xfId="6" applyNumberFormat="1" applyFont="1" applyBorder="1"/>
    <xf numFmtId="0" fontId="4" fillId="0" borderId="0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166" fontId="13" fillId="0" borderId="1" xfId="6" applyNumberFormat="1" applyFont="1" applyFill="1" applyBorder="1" applyAlignment="1">
      <alignment horizontal="center"/>
    </xf>
    <xf numFmtId="166" fontId="13" fillId="0" borderId="3" xfId="6" applyNumberFormat="1" applyFont="1" applyFill="1" applyBorder="1" applyAlignment="1">
      <alignment horizontal="center"/>
    </xf>
    <xf numFmtId="166" fontId="10" fillId="0" borderId="1" xfId="6" applyNumberFormat="1" applyFont="1" applyFill="1" applyBorder="1" applyAlignment="1">
      <alignment horizontal="center"/>
    </xf>
    <xf numFmtId="166" fontId="8" fillId="0" borderId="1" xfId="6" applyNumberFormat="1" applyFont="1" applyFill="1" applyBorder="1" applyAlignment="1">
      <alignment horizontal="center"/>
    </xf>
    <xf numFmtId="166" fontId="11" fillId="0" borderId="1" xfId="6" applyNumberFormat="1" applyFont="1" applyFill="1" applyBorder="1" applyAlignment="1">
      <alignment horizontal="center"/>
    </xf>
    <xf numFmtId="0" fontId="4" fillId="0" borderId="10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166" fontId="8" fillId="0" borderId="9" xfId="6" applyNumberFormat="1" applyFont="1" applyFill="1" applyBorder="1"/>
    <xf numFmtId="166" fontId="8" fillId="0" borderId="10" xfId="6" applyNumberFormat="1" applyFont="1" applyFill="1" applyBorder="1"/>
    <xf numFmtId="0" fontId="0" fillId="0" borderId="0" xfId="0" applyFont="1" applyFill="1"/>
    <xf numFmtId="3" fontId="0" fillId="0" borderId="0" xfId="0" applyNumberFormat="1" applyFont="1" applyFill="1"/>
    <xf numFmtId="0" fontId="6" fillId="0" borderId="6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3" xfId="0" applyFont="1" applyBorder="1" applyAlignment="1" applyProtection="1">
      <protection locked="0"/>
    </xf>
    <xf numFmtId="0" fontId="16" fillId="0" borderId="3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16" fillId="3" borderId="0" xfId="0" applyFont="1" applyFill="1" applyBorder="1" applyAlignment="1" applyProtection="1">
      <protection locked="0"/>
    </xf>
    <xf numFmtId="3" fontId="9" fillId="4" borderId="2" xfId="6" applyNumberFormat="1" applyFont="1" applyFill="1" applyBorder="1" applyAlignment="1">
      <alignment horizontal="center" vertical="center"/>
    </xf>
    <xf numFmtId="166" fontId="9" fillId="4" borderId="2" xfId="9" applyNumberFormat="1" applyFont="1" applyFill="1" applyBorder="1" applyAlignment="1">
      <alignment horizontal="center" vertical="center" wrapText="1"/>
    </xf>
    <xf numFmtId="166" fontId="9" fillId="4" borderId="12" xfId="9" applyNumberFormat="1" applyFont="1" applyFill="1" applyBorder="1" applyAlignment="1">
      <alignment horizontal="center" vertical="center" wrapText="1"/>
    </xf>
    <xf numFmtId="3" fontId="9" fillId="4" borderId="9" xfId="6" applyNumberFormat="1" applyFont="1" applyFill="1" applyBorder="1" applyAlignment="1">
      <alignment horizontal="center" vertical="center"/>
    </xf>
    <xf numFmtId="3" fontId="9" fillId="4" borderId="17" xfId="6" applyNumberFormat="1" applyFont="1" applyFill="1" applyBorder="1" applyAlignment="1">
      <alignment horizontal="center" vertical="center" wrapText="1"/>
    </xf>
    <xf numFmtId="166" fontId="9" fillId="4" borderId="9" xfId="9" applyNumberFormat="1" applyFont="1" applyFill="1" applyBorder="1" applyAlignment="1">
      <alignment horizontal="center" vertical="center" wrapText="1"/>
    </xf>
    <xf numFmtId="166" fontId="9" fillId="4" borderId="10" xfId="9" applyNumberFormat="1" applyFont="1" applyFill="1" applyBorder="1" applyAlignment="1">
      <alignment horizontal="center" vertical="center" wrapText="1"/>
    </xf>
    <xf numFmtId="0" fontId="9" fillId="3" borderId="6" xfId="6" applyFont="1" applyFill="1" applyBorder="1" applyAlignment="1">
      <alignment horizontal="left"/>
    </xf>
    <xf numFmtId="0" fontId="4" fillId="3" borderId="3" xfId="0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3" fontId="13" fillId="3" borderId="1" xfId="6" applyNumberFormat="1" applyFont="1" applyFill="1" applyBorder="1" applyAlignment="1">
      <alignment horizontal="right"/>
    </xf>
    <xf numFmtId="166" fontId="13" fillId="3" borderId="1" xfId="6" applyNumberFormat="1" applyFont="1" applyFill="1" applyBorder="1" applyAlignment="1">
      <alignment horizontal="center"/>
    </xf>
    <xf numFmtId="166" fontId="13" fillId="3" borderId="3" xfId="6" applyNumberFormat="1" applyFont="1" applyFill="1" applyBorder="1" applyAlignment="1">
      <alignment horizontal="center"/>
    </xf>
    <xf numFmtId="0" fontId="16" fillId="3" borderId="3" xfId="0" applyFont="1" applyFill="1" applyBorder="1" applyAlignment="1" applyProtection="1">
      <protection locked="0"/>
    </xf>
    <xf numFmtId="3" fontId="10" fillId="3" borderId="1" xfId="6" applyNumberFormat="1" applyFont="1" applyFill="1" applyBorder="1" applyAlignment="1">
      <alignment horizontal="right"/>
    </xf>
    <xf numFmtId="166" fontId="10" fillId="3" borderId="1" xfId="6" applyNumberFormat="1" applyFont="1" applyFill="1" applyBorder="1" applyAlignment="1">
      <alignment horizontal="center"/>
    </xf>
    <xf numFmtId="166" fontId="10" fillId="3" borderId="3" xfId="6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" fillId="4" borderId="16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1" xfId="0" applyNumberFormat="1" applyFont="1" applyFill="1" applyBorder="1"/>
    <xf numFmtId="4" fontId="2" fillId="0" borderId="0" xfId="0" applyNumberFormat="1" applyFont="1" applyFill="1"/>
    <xf numFmtId="3" fontId="0" fillId="0" borderId="0" xfId="0" applyNumberFormat="1" applyFill="1"/>
    <xf numFmtId="3" fontId="0" fillId="0" borderId="0" xfId="0" applyNumberFormat="1"/>
    <xf numFmtId="3" fontId="2" fillId="2" borderId="0" xfId="0" applyNumberFormat="1" applyFont="1" applyFill="1"/>
    <xf numFmtId="3" fontId="0" fillId="0" borderId="0" xfId="0" applyNumberForma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4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4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0" fontId="12" fillId="0" borderId="0" xfId="0" applyFont="1" applyFill="1"/>
    <xf numFmtId="0" fontId="6" fillId="0" borderId="0" xfId="0" applyFont="1" applyFill="1"/>
    <xf numFmtId="0" fontId="0" fillId="0" borderId="0" xfId="0" applyFont="1" applyAlignment="1">
      <alignment vertical="distributed" wrapText="1"/>
    </xf>
    <xf numFmtId="0" fontId="0" fillId="0" borderId="14" xfId="0" applyFont="1" applyFill="1" applyBorder="1" applyAlignment="1" applyProtection="1">
      <protection locked="0"/>
    </xf>
    <xf numFmtId="165" fontId="17" fillId="3" borderId="1" xfId="0" applyNumberFormat="1" applyFont="1" applyFill="1" applyBorder="1" applyAlignment="1">
      <alignment horizontal="center" vertical="distributed" wrapText="1"/>
    </xf>
    <xf numFmtId="0" fontId="0" fillId="0" borderId="0" xfId="0" applyFont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Font="1" applyBorder="1" applyProtection="1">
      <protection locked="0"/>
    </xf>
    <xf numFmtId="4" fontId="18" fillId="3" borderId="1" xfId="0" applyNumberFormat="1" applyFont="1" applyFill="1" applyBorder="1" applyAlignment="1">
      <alignment horizontal="center" vertical="distributed" wrapText="1"/>
    </xf>
    <xf numFmtId="4" fontId="17" fillId="3" borderId="1" xfId="0" applyNumberFormat="1" applyFont="1" applyFill="1" applyBorder="1" applyAlignment="1">
      <alignment horizontal="center" vertical="distributed" wrapText="1"/>
    </xf>
    <xf numFmtId="167" fontId="0" fillId="0" borderId="1" xfId="0" applyNumberFormat="1" applyFill="1" applyBorder="1" applyAlignment="1">
      <alignment horizontal="right" vertical="distributed" wrapText="1"/>
    </xf>
    <xf numFmtId="0" fontId="0" fillId="0" borderId="0" xfId="0" applyFont="1" applyBorder="1" applyAlignment="1" applyProtection="1">
      <alignment horizontal="left"/>
      <protection locked="0"/>
    </xf>
    <xf numFmtId="4" fontId="2" fillId="0" borderId="6" xfId="0" applyNumberFormat="1" applyFont="1" applyFill="1" applyBorder="1" applyAlignment="1" applyProtection="1">
      <alignment horizontal="right" vertical="distributed" wrapText="1"/>
      <protection locked="0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 applyProtection="1">
      <alignment horizontal="left"/>
      <protection locked="0"/>
    </xf>
    <xf numFmtId="3" fontId="0" fillId="0" borderId="4" xfId="0" applyNumberFormat="1" applyFont="1" applyFill="1" applyBorder="1"/>
    <xf numFmtId="4" fontId="0" fillId="0" borderId="4" xfId="0" applyNumberFormat="1" applyFont="1" applyFill="1" applyBorder="1"/>
    <xf numFmtId="165" fontId="0" fillId="0" borderId="4" xfId="0" applyNumberFormat="1" applyFont="1" applyFill="1" applyBorder="1" applyAlignment="1" applyProtection="1">
      <alignment horizontal="center" vertical="distributed" wrapText="1"/>
      <protection locked="0"/>
    </xf>
    <xf numFmtId="4" fontId="0" fillId="0" borderId="1" xfId="0" applyNumberFormat="1" applyFont="1" applyBorder="1" applyAlignment="1" applyProtection="1">
      <alignment horizontal="right" vertical="distributed" wrapText="1"/>
      <protection locked="0"/>
    </xf>
    <xf numFmtId="4" fontId="0" fillId="0" borderId="1" xfId="0" applyNumberFormat="1" applyBorder="1" applyProtection="1">
      <protection locked="0"/>
    </xf>
    <xf numFmtId="3" fontId="0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 applyProtection="1">
      <alignment horizontal="left" wrapText="1"/>
      <protection locked="0"/>
    </xf>
    <xf numFmtId="0" fontId="2" fillId="0" borderId="6" xfId="0" applyFont="1" applyFill="1" applyBorder="1" applyAlignment="1" applyProtection="1">
      <alignment horizontal="left" wrapText="1"/>
      <protection locked="0"/>
    </xf>
    <xf numFmtId="0" fontId="2" fillId="0" borderId="6" xfId="0" applyFont="1" applyFill="1" applyBorder="1" applyAlignment="1" applyProtection="1">
      <protection locked="0"/>
    </xf>
    <xf numFmtId="4" fontId="7" fillId="0" borderId="1" xfId="0" applyNumberFormat="1" applyFont="1" applyFill="1" applyBorder="1" applyAlignment="1" applyProtection="1">
      <alignment horizontal="right" vertical="distributed" wrapText="1"/>
      <protection locked="0"/>
    </xf>
    <xf numFmtId="4" fontId="19" fillId="0" borderId="1" xfId="0" applyNumberFormat="1" applyFont="1" applyFill="1" applyBorder="1" applyAlignment="1" applyProtection="1">
      <alignment horizontal="right" vertical="distributed" wrapText="1"/>
      <protection locked="0"/>
    </xf>
    <xf numFmtId="3" fontId="7" fillId="0" borderId="1" xfId="0" applyNumberFormat="1" applyFont="1" applyFill="1" applyBorder="1" applyAlignment="1" applyProtection="1">
      <alignment horizontal="right" vertical="distributed" wrapText="1"/>
      <protection locked="0"/>
    </xf>
    <xf numFmtId="3" fontId="19" fillId="0" borderId="1" xfId="0" applyNumberFormat="1" applyFont="1" applyFill="1" applyBorder="1" applyProtection="1">
      <protection locked="0"/>
    </xf>
    <xf numFmtId="4" fontId="19" fillId="0" borderId="1" xfId="0" applyNumberFormat="1" applyFont="1" applyFill="1" applyBorder="1" applyProtection="1">
      <protection locked="0"/>
    </xf>
    <xf numFmtId="3" fontId="7" fillId="0" borderId="1" xfId="0" applyNumberFormat="1" applyFont="1" applyFill="1" applyBorder="1" applyProtection="1">
      <protection locked="0"/>
    </xf>
    <xf numFmtId="4" fontId="7" fillId="0" borderId="1" xfId="0" applyNumberFormat="1" applyFont="1" applyFill="1" applyBorder="1" applyProtection="1">
      <protection locked="0"/>
    </xf>
    <xf numFmtId="4" fontId="7" fillId="0" borderId="3" xfId="0" applyNumberFormat="1" applyFont="1" applyFill="1" applyBorder="1" applyAlignment="1" applyProtection="1">
      <alignment horizontal="right" vertical="distributed" wrapText="1"/>
      <protection locked="0"/>
    </xf>
    <xf numFmtId="3" fontId="19" fillId="0" borderId="1" xfId="0" applyNumberFormat="1" applyFont="1" applyFill="1" applyBorder="1" applyAlignment="1" applyProtection="1">
      <alignment horizontal="right" vertical="distributed" wrapText="1"/>
      <protection locked="0"/>
    </xf>
    <xf numFmtId="3" fontId="19" fillId="0" borderId="4" xfId="0" applyNumberFormat="1" applyFont="1" applyFill="1" applyBorder="1"/>
    <xf numFmtId="4" fontId="0" fillId="0" borderId="1" xfId="0" applyNumberFormat="1" applyFill="1" applyBorder="1" applyAlignment="1" applyProtection="1">
      <alignment horizontal="right"/>
      <protection locked="0"/>
    </xf>
    <xf numFmtId="4" fontId="0" fillId="0" borderId="1" xfId="0" applyNumberFormat="1" applyFont="1" applyFill="1" applyBorder="1" applyAlignment="1" applyProtection="1">
      <alignment horizontal="right"/>
      <protection locked="0"/>
    </xf>
    <xf numFmtId="4" fontId="0" fillId="0" borderId="1" xfId="0" applyNumberFormat="1" applyFont="1" applyFill="1" applyBorder="1" applyAlignment="1" applyProtection="1">
      <alignment horizontal="center" vertical="distributed" wrapText="1"/>
      <protection locked="0"/>
    </xf>
    <xf numFmtId="165" fontId="2" fillId="0" borderId="6" xfId="0" applyNumberFormat="1" applyFont="1" applyFill="1" applyBorder="1" applyAlignment="1" applyProtection="1">
      <alignment horizontal="center"/>
      <protection locked="0"/>
    </xf>
    <xf numFmtId="4" fontId="2" fillId="0" borderId="6" xfId="0" applyNumberFormat="1" applyFont="1" applyFill="1" applyBorder="1" applyProtection="1">
      <protection locked="0"/>
    </xf>
    <xf numFmtId="165" fontId="2" fillId="0" borderId="6" xfId="0" applyNumberFormat="1" applyFont="1" applyFill="1" applyBorder="1" applyAlignment="1" applyProtection="1">
      <alignment horizontal="center" vertical="distributed" wrapText="1"/>
      <protection locked="0"/>
    </xf>
    <xf numFmtId="4" fontId="7" fillId="0" borderId="1" xfId="0" applyNumberFormat="1" applyFont="1" applyFill="1" applyBorder="1" applyAlignment="1">
      <alignment horizontal="right" vertical="distributed" wrapText="1"/>
    </xf>
    <xf numFmtId="165" fontId="2" fillId="0" borderId="3" xfId="0" applyNumberFormat="1" applyFont="1" applyFill="1" applyBorder="1" applyAlignment="1" applyProtection="1">
      <alignment horizontal="center" vertical="distributed" wrapText="1"/>
      <protection locked="0"/>
    </xf>
    <xf numFmtId="4" fontId="0" fillId="0" borderId="3" xfId="0" applyNumberFormat="1" applyFont="1" applyFill="1" applyBorder="1" applyAlignment="1" applyProtection="1">
      <alignment horizontal="right" vertical="distributed" wrapText="1"/>
      <protection locked="0"/>
    </xf>
    <xf numFmtId="165" fontId="0" fillId="0" borderId="3" xfId="0" applyNumberFormat="1" applyFont="1" applyFill="1" applyBorder="1" applyAlignment="1" applyProtection="1">
      <alignment horizontal="center" vertical="distributed" wrapText="1"/>
      <protection locked="0"/>
    </xf>
    <xf numFmtId="4" fontId="19" fillId="0" borderId="3" xfId="0" applyNumberFormat="1" applyFont="1" applyFill="1" applyBorder="1" applyAlignment="1" applyProtection="1">
      <alignment horizontal="right" vertical="distributed" wrapText="1"/>
      <protection locked="0"/>
    </xf>
    <xf numFmtId="4" fontId="0" fillId="0" borderId="4" xfId="0" applyNumberFormat="1" applyFont="1" applyFill="1" applyBorder="1" applyAlignment="1" applyProtection="1">
      <alignment horizontal="right" vertical="distributed" wrapText="1"/>
      <protection locked="0"/>
    </xf>
    <xf numFmtId="165" fontId="0" fillId="0" borderId="6" xfId="0" applyNumberFormat="1" applyFont="1" applyFill="1" applyBorder="1" applyAlignment="1" applyProtection="1">
      <alignment horizontal="center" vertical="distributed" wrapText="1"/>
      <protection locked="0"/>
    </xf>
    <xf numFmtId="4" fontId="0" fillId="0" borderId="6" xfId="0" applyNumberFormat="1" applyFill="1" applyBorder="1" applyProtection="1">
      <protection locked="0"/>
    </xf>
    <xf numFmtId="4" fontId="0" fillId="0" borderId="6" xfId="0" applyNumberFormat="1" applyFont="1" applyFill="1" applyBorder="1" applyAlignment="1" applyProtection="1">
      <alignment horizontal="right" vertical="distributed" wrapText="1"/>
      <protection locked="0"/>
    </xf>
    <xf numFmtId="3" fontId="9" fillId="0" borderId="1" xfId="6" applyNumberFormat="1" applyFont="1" applyFill="1" applyBorder="1" applyAlignment="1">
      <alignment horizontal="right"/>
    </xf>
    <xf numFmtId="3" fontId="9" fillId="0" borderId="6" xfId="6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165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6" xfId="0" applyNumberFormat="1" applyFont="1" applyFill="1" applyBorder="1" applyProtection="1">
      <protection locked="0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3" fontId="4" fillId="4" borderId="18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1" xfId="0" applyNumberFormat="1" applyFont="1" applyFill="1" applyBorder="1" applyAlignment="1">
      <alignment horizontal="center" vertical="center"/>
    </xf>
    <xf numFmtId="3" fontId="4" fillId="4" borderId="18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4" borderId="15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22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4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3" fontId="15" fillId="0" borderId="0" xfId="0" applyNumberFormat="1" applyFont="1" applyBorder="1" applyAlignment="1">
      <alignment horizontal="center" vertical="center"/>
    </xf>
    <xf numFmtId="4" fontId="4" fillId="4" borderId="18" xfId="0" applyNumberFormat="1" applyFont="1" applyFill="1" applyBorder="1" applyAlignment="1" applyProtection="1">
      <alignment horizontal="center" vertical="center" wrapText="1"/>
      <protection locked="0"/>
    </xf>
    <xf numFmtId="4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6" applyFont="1" applyAlignment="1">
      <alignment horizontal="center"/>
    </xf>
    <xf numFmtId="0" fontId="14" fillId="0" borderId="0" xfId="6" applyFont="1" applyFill="1" applyBorder="1" applyAlignment="1">
      <alignment horizontal="center" vertical="distributed" wrapText="1"/>
    </xf>
    <xf numFmtId="3" fontId="14" fillId="0" borderId="0" xfId="6" applyNumberFormat="1" applyFont="1" applyAlignment="1">
      <alignment horizontal="center"/>
    </xf>
    <xf numFmtId="0" fontId="9" fillId="4" borderId="12" xfId="6" applyFont="1" applyFill="1" applyBorder="1" applyAlignment="1">
      <alignment horizontal="center" vertical="center" wrapText="1"/>
    </xf>
    <xf numFmtId="0" fontId="9" fillId="4" borderId="11" xfId="6" applyFont="1" applyFill="1" applyBorder="1" applyAlignment="1">
      <alignment horizontal="center" vertical="center" wrapText="1"/>
    </xf>
    <xf numFmtId="0" fontId="9" fillId="4" borderId="13" xfId="6" applyFont="1" applyFill="1" applyBorder="1" applyAlignment="1">
      <alignment horizontal="center" vertical="center" wrapText="1"/>
    </xf>
    <xf numFmtId="0" fontId="9" fillId="4" borderId="10" xfId="6" applyFont="1" applyFill="1" applyBorder="1" applyAlignment="1">
      <alignment horizontal="center" vertical="center" wrapText="1"/>
    </xf>
    <xf numFmtId="0" fontId="9" fillId="4" borderId="8" xfId="6" applyFont="1" applyFill="1" applyBorder="1" applyAlignment="1">
      <alignment horizontal="center" vertical="center" wrapText="1"/>
    </xf>
    <xf numFmtId="0" fontId="9" fillId="4" borderId="7" xfId="6" applyFont="1" applyFill="1" applyBorder="1" applyAlignment="1">
      <alignment horizontal="center" vertical="center" wrapText="1"/>
    </xf>
    <xf numFmtId="0" fontId="9" fillId="4" borderId="13" xfId="6" applyFont="1" applyFill="1" applyBorder="1" applyAlignment="1">
      <alignment horizontal="center" vertical="center"/>
    </xf>
    <xf numFmtId="0" fontId="9" fillId="4" borderId="7" xfId="6" applyFont="1" applyFill="1" applyBorder="1" applyAlignment="1">
      <alignment horizontal="center" vertical="center"/>
    </xf>
  </cellXfs>
  <cellStyles count="12">
    <cellStyle name="Millares 2" xfId="1"/>
    <cellStyle name="Millares 3" xfId="2"/>
    <cellStyle name="Millares 4" xfId="3"/>
    <cellStyle name="Millares 5" xfId="4"/>
    <cellStyle name="Normal" xfId="0" builtinId="0"/>
    <cellStyle name="Normal 2" xfId="5"/>
    <cellStyle name="Normal 2 2" xfId="6"/>
    <cellStyle name="Normal 3" xfId="7"/>
    <cellStyle name="Normal 4" xfId="8"/>
    <cellStyle name="Normal 8 2" xfId="9"/>
    <cellStyle name="Normal 9" xfId="10"/>
    <cellStyle name="Porcentual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gonzalez/Downloads/Ejecuci&#243;n%20de%20Presupuesto%20Agos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DE GASTOS "/>
      <sheetName val="POR OBJETO"/>
      <sheetName val="PRES. Y GRUPO"/>
      <sheetName val="Estructura Programatica"/>
      <sheetName val="AGOSTO"/>
      <sheetName val="no trib "/>
      <sheetName val="NO TRIB CONS."/>
      <sheetName val="EJE PRESUP.ING. "/>
      <sheetName val="BAL GENERAL"/>
      <sheetName val="ING Y GASTOS"/>
      <sheetName val="INGRESOS ENE-MAYO 2015 -DF"/>
    </sheetNames>
    <sheetDataSet>
      <sheetData sheetId="0"/>
      <sheetData sheetId="1"/>
      <sheetData sheetId="2"/>
      <sheetData sheetId="3"/>
      <sheetData sheetId="4"/>
      <sheetData sheetId="5">
        <row r="14">
          <cell r="P14">
            <v>37626755</v>
          </cell>
        </row>
        <row r="15">
          <cell r="P15">
            <v>29450362.009999998</v>
          </cell>
        </row>
        <row r="19">
          <cell r="P19">
            <v>5775000</v>
          </cell>
        </row>
        <row r="20">
          <cell r="P20">
            <v>5339824.3499999996</v>
          </cell>
        </row>
        <row r="24">
          <cell r="P24">
            <v>2900000</v>
          </cell>
        </row>
        <row r="25">
          <cell r="P25">
            <v>2558232.54</v>
          </cell>
        </row>
        <row r="29">
          <cell r="P29">
            <v>2514532</v>
          </cell>
        </row>
        <row r="30">
          <cell r="P30">
            <v>1452911.38</v>
          </cell>
        </row>
      </sheetData>
      <sheetData sheetId="6">
        <row r="18">
          <cell r="F18">
            <v>55674400</v>
          </cell>
          <cell r="G18">
            <v>55674400</v>
          </cell>
        </row>
        <row r="19">
          <cell r="F19">
            <v>9500000</v>
          </cell>
          <cell r="G19">
            <v>9500000</v>
          </cell>
        </row>
        <row r="20">
          <cell r="F20">
            <v>5200000</v>
          </cell>
          <cell r="G20">
            <v>5200000</v>
          </cell>
        </row>
        <row r="24">
          <cell r="F24">
            <v>3792400</v>
          </cell>
          <cell r="G24">
            <v>3792400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40"/>
  <sheetViews>
    <sheetView tabSelected="1" view="pageBreakPreview" topLeftCell="B1" zoomScale="50" zoomScaleNormal="80" zoomScaleSheetLayoutView="50" workbookViewId="0">
      <selection activeCell="X48" sqref="X48"/>
    </sheetView>
  </sheetViews>
  <sheetFormatPr baseColWidth="10" defaultRowHeight="15" x14ac:dyDescent="0.25"/>
  <cols>
    <col min="1" max="1" width="2.5703125" style="173" hidden="1" customWidth="1"/>
    <col min="2" max="2" width="3.5703125" style="61" customWidth="1"/>
    <col min="3" max="3" width="8.42578125" style="61" customWidth="1"/>
    <col min="4" max="4" width="5" style="62" bestFit="1" customWidth="1"/>
    <col min="5" max="5" width="66.42578125" style="12" customWidth="1"/>
    <col min="6" max="6" width="21.42578125" style="12" customWidth="1"/>
    <col min="7" max="7" width="19" style="12" bestFit="1" customWidth="1"/>
    <col min="8" max="8" width="12" style="12" customWidth="1"/>
    <col min="9" max="9" width="22" style="12" customWidth="1"/>
    <col min="10" max="10" width="27" style="12" customWidth="1"/>
    <col min="11" max="11" width="21" style="12" customWidth="1"/>
    <col min="12" max="12" width="20.28515625" style="174" customWidth="1"/>
    <col min="13" max="13" width="13.7109375" style="175" customWidth="1"/>
    <col min="14" max="14" width="15.42578125" style="175" customWidth="1"/>
    <col min="15" max="15" width="20.7109375" style="174" customWidth="1"/>
    <col min="16" max="16" width="11.7109375" style="12" customWidth="1"/>
    <col min="17" max="17" width="16" style="12" customWidth="1"/>
    <col min="18" max="18" width="18.7109375" style="12" customWidth="1"/>
    <col min="19" max="19" width="27" style="12" bestFit="1" customWidth="1"/>
    <col min="20" max="21" width="11.42578125" style="12"/>
    <col min="22" max="22" width="11.42578125" style="169"/>
    <col min="23" max="249" width="11.42578125" style="12"/>
    <col min="250" max="250" width="0" style="12" hidden="1" customWidth="1"/>
    <col min="251" max="251" width="3.5703125" style="12" customWidth="1"/>
    <col min="252" max="252" width="8.42578125" style="12" customWidth="1"/>
    <col min="253" max="253" width="5" style="12" bestFit="1" customWidth="1"/>
    <col min="254" max="254" width="45.42578125" style="12" customWidth="1"/>
    <col min="255" max="255" width="14.7109375" style="12" customWidth="1"/>
    <col min="256" max="256" width="13.140625" style="12" customWidth="1"/>
    <col min="257" max="257" width="12" style="12" customWidth="1"/>
    <col min="258" max="258" width="14.140625" style="12" customWidth="1"/>
    <col min="259" max="259" width="15" style="12" customWidth="1"/>
    <col min="260" max="260" width="14" style="12" customWidth="1"/>
    <col min="261" max="261" width="13.140625" style="12" customWidth="1"/>
    <col min="262" max="262" width="9.42578125" style="12" customWidth="1"/>
    <col min="263" max="263" width="10.7109375" style="12" customWidth="1"/>
    <col min="264" max="264" width="14.28515625" style="12" customWidth="1"/>
    <col min="265" max="265" width="9.85546875" style="12" customWidth="1"/>
    <col min="266" max="266" width="10.7109375" style="12" customWidth="1"/>
    <col min="267" max="267" width="14.85546875" style="12" customWidth="1"/>
    <col min="268" max="268" width="16" style="12" customWidth="1"/>
    <col min="269" max="271" width="11.42578125" style="12"/>
    <col min="272" max="272" width="13" style="12" customWidth="1"/>
    <col min="273" max="505" width="11.42578125" style="12"/>
    <col min="506" max="506" width="0" style="12" hidden="1" customWidth="1"/>
    <col min="507" max="507" width="3.5703125" style="12" customWidth="1"/>
    <col min="508" max="508" width="8.42578125" style="12" customWidth="1"/>
    <col min="509" max="509" width="5" style="12" bestFit="1" customWidth="1"/>
    <col min="510" max="510" width="45.42578125" style="12" customWidth="1"/>
    <col min="511" max="511" width="14.7109375" style="12" customWidth="1"/>
    <col min="512" max="512" width="13.140625" style="12" customWidth="1"/>
    <col min="513" max="513" width="12" style="12" customWidth="1"/>
    <col min="514" max="514" width="14.140625" style="12" customWidth="1"/>
    <col min="515" max="515" width="15" style="12" customWidth="1"/>
    <col min="516" max="516" width="14" style="12" customWidth="1"/>
    <col min="517" max="517" width="13.140625" style="12" customWidth="1"/>
    <col min="518" max="518" width="9.42578125" style="12" customWidth="1"/>
    <col min="519" max="519" width="10.7109375" style="12" customWidth="1"/>
    <col min="520" max="520" width="14.28515625" style="12" customWidth="1"/>
    <col min="521" max="521" width="9.85546875" style="12" customWidth="1"/>
    <col min="522" max="522" width="10.7109375" style="12" customWidth="1"/>
    <col min="523" max="523" width="14.85546875" style="12" customWidth="1"/>
    <col min="524" max="524" width="16" style="12" customWidth="1"/>
    <col min="525" max="527" width="11.42578125" style="12"/>
    <col min="528" max="528" width="13" style="12" customWidth="1"/>
    <col min="529" max="761" width="11.42578125" style="12"/>
    <col min="762" max="762" width="0" style="12" hidden="1" customWidth="1"/>
    <col min="763" max="763" width="3.5703125" style="12" customWidth="1"/>
    <col min="764" max="764" width="8.42578125" style="12" customWidth="1"/>
    <col min="765" max="765" width="5" style="12" bestFit="1" customWidth="1"/>
    <col min="766" max="766" width="45.42578125" style="12" customWidth="1"/>
    <col min="767" max="767" width="14.7109375" style="12" customWidth="1"/>
    <col min="768" max="768" width="13.140625" style="12" customWidth="1"/>
    <col min="769" max="769" width="12" style="12" customWidth="1"/>
    <col min="770" max="770" width="14.140625" style="12" customWidth="1"/>
    <col min="771" max="771" width="15" style="12" customWidth="1"/>
    <col min="772" max="772" width="14" style="12" customWidth="1"/>
    <col min="773" max="773" width="13.140625" style="12" customWidth="1"/>
    <col min="774" max="774" width="9.42578125" style="12" customWidth="1"/>
    <col min="775" max="775" width="10.7109375" style="12" customWidth="1"/>
    <col min="776" max="776" width="14.28515625" style="12" customWidth="1"/>
    <col min="777" max="777" width="9.85546875" style="12" customWidth="1"/>
    <col min="778" max="778" width="10.7109375" style="12" customWidth="1"/>
    <col min="779" max="779" width="14.85546875" style="12" customWidth="1"/>
    <col min="780" max="780" width="16" style="12" customWidth="1"/>
    <col min="781" max="783" width="11.42578125" style="12"/>
    <col min="784" max="784" width="13" style="12" customWidth="1"/>
    <col min="785" max="1017" width="11.42578125" style="12"/>
    <col min="1018" max="1018" width="0" style="12" hidden="1" customWidth="1"/>
    <col min="1019" max="1019" width="3.5703125" style="12" customWidth="1"/>
    <col min="1020" max="1020" width="8.42578125" style="12" customWidth="1"/>
    <col min="1021" max="1021" width="5" style="12" bestFit="1" customWidth="1"/>
    <col min="1022" max="1022" width="45.42578125" style="12" customWidth="1"/>
    <col min="1023" max="1023" width="14.7109375" style="12" customWidth="1"/>
    <col min="1024" max="1024" width="13.140625" style="12" customWidth="1"/>
    <col min="1025" max="1025" width="12" style="12" customWidth="1"/>
    <col min="1026" max="1026" width="14.140625" style="12" customWidth="1"/>
    <col min="1027" max="1027" width="15" style="12" customWidth="1"/>
    <col min="1028" max="1028" width="14" style="12" customWidth="1"/>
    <col min="1029" max="1029" width="13.140625" style="12" customWidth="1"/>
    <col min="1030" max="1030" width="9.42578125" style="12" customWidth="1"/>
    <col min="1031" max="1031" width="10.7109375" style="12" customWidth="1"/>
    <col min="1032" max="1032" width="14.28515625" style="12" customWidth="1"/>
    <col min="1033" max="1033" width="9.85546875" style="12" customWidth="1"/>
    <col min="1034" max="1034" width="10.7109375" style="12" customWidth="1"/>
    <col min="1035" max="1035" width="14.85546875" style="12" customWidth="1"/>
    <col min="1036" max="1036" width="16" style="12" customWidth="1"/>
    <col min="1037" max="1039" width="11.42578125" style="12"/>
    <col min="1040" max="1040" width="13" style="12" customWidth="1"/>
    <col min="1041" max="1273" width="11.42578125" style="12"/>
    <col min="1274" max="1274" width="0" style="12" hidden="1" customWidth="1"/>
    <col min="1275" max="1275" width="3.5703125" style="12" customWidth="1"/>
    <col min="1276" max="1276" width="8.42578125" style="12" customWidth="1"/>
    <col min="1277" max="1277" width="5" style="12" bestFit="1" customWidth="1"/>
    <col min="1278" max="1278" width="45.42578125" style="12" customWidth="1"/>
    <col min="1279" max="1279" width="14.7109375" style="12" customWidth="1"/>
    <col min="1280" max="1280" width="13.140625" style="12" customWidth="1"/>
    <col min="1281" max="1281" width="12" style="12" customWidth="1"/>
    <col min="1282" max="1282" width="14.140625" style="12" customWidth="1"/>
    <col min="1283" max="1283" width="15" style="12" customWidth="1"/>
    <col min="1284" max="1284" width="14" style="12" customWidth="1"/>
    <col min="1285" max="1285" width="13.140625" style="12" customWidth="1"/>
    <col min="1286" max="1286" width="9.42578125" style="12" customWidth="1"/>
    <col min="1287" max="1287" width="10.7109375" style="12" customWidth="1"/>
    <col min="1288" max="1288" width="14.28515625" style="12" customWidth="1"/>
    <col min="1289" max="1289" width="9.85546875" style="12" customWidth="1"/>
    <col min="1290" max="1290" width="10.7109375" style="12" customWidth="1"/>
    <col min="1291" max="1291" width="14.85546875" style="12" customWidth="1"/>
    <col min="1292" max="1292" width="16" style="12" customWidth="1"/>
    <col min="1293" max="1295" width="11.42578125" style="12"/>
    <col min="1296" max="1296" width="13" style="12" customWidth="1"/>
    <col min="1297" max="1529" width="11.42578125" style="12"/>
    <col min="1530" max="1530" width="0" style="12" hidden="1" customWidth="1"/>
    <col min="1531" max="1531" width="3.5703125" style="12" customWidth="1"/>
    <col min="1532" max="1532" width="8.42578125" style="12" customWidth="1"/>
    <col min="1533" max="1533" width="5" style="12" bestFit="1" customWidth="1"/>
    <col min="1534" max="1534" width="45.42578125" style="12" customWidth="1"/>
    <col min="1535" max="1535" width="14.7109375" style="12" customWidth="1"/>
    <col min="1536" max="1536" width="13.140625" style="12" customWidth="1"/>
    <col min="1537" max="1537" width="12" style="12" customWidth="1"/>
    <col min="1538" max="1538" width="14.140625" style="12" customWidth="1"/>
    <col min="1539" max="1539" width="15" style="12" customWidth="1"/>
    <col min="1540" max="1540" width="14" style="12" customWidth="1"/>
    <col min="1541" max="1541" width="13.140625" style="12" customWidth="1"/>
    <col min="1542" max="1542" width="9.42578125" style="12" customWidth="1"/>
    <col min="1543" max="1543" width="10.7109375" style="12" customWidth="1"/>
    <col min="1544" max="1544" width="14.28515625" style="12" customWidth="1"/>
    <col min="1545" max="1545" width="9.85546875" style="12" customWidth="1"/>
    <col min="1546" max="1546" width="10.7109375" style="12" customWidth="1"/>
    <col min="1547" max="1547" width="14.85546875" style="12" customWidth="1"/>
    <col min="1548" max="1548" width="16" style="12" customWidth="1"/>
    <col min="1549" max="1551" width="11.42578125" style="12"/>
    <col min="1552" max="1552" width="13" style="12" customWidth="1"/>
    <col min="1553" max="1785" width="11.42578125" style="12"/>
    <col min="1786" max="1786" width="0" style="12" hidden="1" customWidth="1"/>
    <col min="1787" max="1787" width="3.5703125" style="12" customWidth="1"/>
    <col min="1788" max="1788" width="8.42578125" style="12" customWidth="1"/>
    <col min="1789" max="1789" width="5" style="12" bestFit="1" customWidth="1"/>
    <col min="1790" max="1790" width="45.42578125" style="12" customWidth="1"/>
    <col min="1791" max="1791" width="14.7109375" style="12" customWidth="1"/>
    <col min="1792" max="1792" width="13.140625" style="12" customWidth="1"/>
    <col min="1793" max="1793" width="12" style="12" customWidth="1"/>
    <col min="1794" max="1794" width="14.140625" style="12" customWidth="1"/>
    <col min="1795" max="1795" width="15" style="12" customWidth="1"/>
    <col min="1796" max="1796" width="14" style="12" customWidth="1"/>
    <col min="1797" max="1797" width="13.140625" style="12" customWidth="1"/>
    <col min="1798" max="1798" width="9.42578125" style="12" customWidth="1"/>
    <col min="1799" max="1799" width="10.7109375" style="12" customWidth="1"/>
    <col min="1800" max="1800" width="14.28515625" style="12" customWidth="1"/>
    <col min="1801" max="1801" width="9.85546875" style="12" customWidth="1"/>
    <col min="1802" max="1802" width="10.7109375" style="12" customWidth="1"/>
    <col min="1803" max="1803" width="14.85546875" style="12" customWidth="1"/>
    <col min="1804" max="1804" width="16" style="12" customWidth="1"/>
    <col min="1805" max="1807" width="11.42578125" style="12"/>
    <col min="1808" max="1808" width="13" style="12" customWidth="1"/>
    <col min="1809" max="2041" width="11.42578125" style="12"/>
    <col min="2042" max="2042" width="0" style="12" hidden="1" customWidth="1"/>
    <col min="2043" max="2043" width="3.5703125" style="12" customWidth="1"/>
    <col min="2044" max="2044" width="8.42578125" style="12" customWidth="1"/>
    <col min="2045" max="2045" width="5" style="12" bestFit="1" customWidth="1"/>
    <col min="2046" max="2046" width="45.42578125" style="12" customWidth="1"/>
    <col min="2047" max="2047" width="14.7109375" style="12" customWidth="1"/>
    <col min="2048" max="2048" width="13.140625" style="12" customWidth="1"/>
    <col min="2049" max="2049" width="12" style="12" customWidth="1"/>
    <col min="2050" max="2050" width="14.140625" style="12" customWidth="1"/>
    <col min="2051" max="2051" width="15" style="12" customWidth="1"/>
    <col min="2052" max="2052" width="14" style="12" customWidth="1"/>
    <col min="2053" max="2053" width="13.140625" style="12" customWidth="1"/>
    <col min="2054" max="2054" width="9.42578125" style="12" customWidth="1"/>
    <col min="2055" max="2055" width="10.7109375" style="12" customWidth="1"/>
    <col min="2056" max="2056" width="14.28515625" style="12" customWidth="1"/>
    <col min="2057" max="2057" width="9.85546875" style="12" customWidth="1"/>
    <col min="2058" max="2058" width="10.7109375" style="12" customWidth="1"/>
    <col min="2059" max="2059" width="14.85546875" style="12" customWidth="1"/>
    <col min="2060" max="2060" width="16" style="12" customWidth="1"/>
    <col min="2061" max="2063" width="11.42578125" style="12"/>
    <col min="2064" max="2064" width="13" style="12" customWidth="1"/>
    <col min="2065" max="2297" width="11.42578125" style="12"/>
    <col min="2298" max="2298" width="0" style="12" hidden="1" customWidth="1"/>
    <col min="2299" max="2299" width="3.5703125" style="12" customWidth="1"/>
    <col min="2300" max="2300" width="8.42578125" style="12" customWidth="1"/>
    <col min="2301" max="2301" width="5" style="12" bestFit="1" customWidth="1"/>
    <col min="2302" max="2302" width="45.42578125" style="12" customWidth="1"/>
    <col min="2303" max="2303" width="14.7109375" style="12" customWidth="1"/>
    <col min="2304" max="2304" width="13.140625" style="12" customWidth="1"/>
    <col min="2305" max="2305" width="12" style="12" customWidth="1"/>
    <col min="2306" max="2306" width="14.140625" style="12" customWidth="1"/>
    <col min="2307" max="2307" width="15" style="12" customWidth="1"/>
    <col min="2308" max="2308" width="14" style="12" customWidth="1"/>
    <col min="2309" max="2309" width="13.140625" style="12" customWidth="1"/>
    <col min="2310" max="2310" width="9.42578125" style="12" customWidth="1"/>
    <col min="2311" max="2311" width="10.7109375" style="12" customWidth="1"/>
    <col min="2312" max="2312" width="14.28515625" style="12" customWidth="1"/>
    <col min="2313" max="2313" width="9.85546875" style="12" customWidth="1"/>
    <col min="2314" max="2314" width="10.7109375" style="12" customWidth="1"/>
    <col min="2315" max="2315" width="14.85546875" style="12" customWidth="1"/>
    <col min="2316" max="2316" width="16" style="12" customWidth="1"/>
    <col min="2317" max="2319" width="11.42578125" style="12"/>
    <col min="2320" max="2320" width="13" style="12" customWidth="1"/>
    <col min="2321" max="2553" width="11.42578125" style="12"/>
    <col min="2554" max="2554" width="0" style="12" hidden="1" customWidth="1"/>
    <col min="2555" max="2555" width="3.5703125" style="12" customWidth="1"/>
    <col min="2556" max="2556" width="8.42578125" style="12" customWidth="1"/>
    <col min="2557" max="2557" width="5" style="12" bestFit="1" customWidth="1"/>
    <col min="2558" max="2558" width="45.42578125" style="12" customWidth="1"/>
    <col min="2559" max="2559" width="14.7109375" style="12" customWidth="1"/>
    <col min="2560" max="2560" width="13.140625" style="12" customWidth="1"/>
    <col min="2561" max="2561" width="12" style="12" customWidth="1"/>
    <col min="2562" max="2562" width="14.140625" style="12" customWidth="1"/>
    <col min="2563" max="2563" width="15" style="12" customWidth="1"/>
    <col min="2564" max="2564" width="14" style="12" customWidth="1"/>
    <col min="2565" max="2565" width="13.140625" style="12" customWidth="1"/>
    <col min="2566" max="2566" width="9.42578125" style="12" customWidth="1"/>
    <col min="2567" max="2567" width="10.7109375" style="12" customWidth="1"/>
    <col min="2568" max="2568" width="14.28515625" style="12" customWidth="1"/>
    <col min="2569" max="2569" width="9.85546875" style="12" customWidth="1"/>
    <col min="2570" max="2570" width="10.7109375" style="12" customWidth="1"/>
    <col min="2571" max="2571" width="14.85546875" style="12" customWidth="1"/>
    <col min="2572" max="2572" width="16" style="12" customWidth="1"/>
    <col min="2573" max="2575" width="11.42578125" style="12"/>
    <col min="2576" max="2576" width="13" style="12" customWidth="1"/>
    <col min="2577" max="2809" width="11.42578125" style="12"/>
    <col min="2810" max="2810" width="0" style="12" hidden="1" customWidth="1"/>
    <col min="2811" max="2811" width="3.5703125" style="12" customWidth="1"/>
    <col min="2812" max="2812" width="8.42578125" style="12" customWidth="1"/>
    <col min="2813" max="2813" width="5" style="12" bestFit="1" customWidth="1"/>
    <col min="2814" max="2814" width="45.42578125" style="12" customWidth="1"/>
    <col min="2815" max="2815" width="14.7109375" style="12" customWidth="1"/>
    <col min="2816" max="2816" width="13.140625" style="12" customWidth="1"/>
    <col min="2817" max="2817" width="12" style="12" customWidth="1"/>
    <col min="2818" max="2818" width="14.140625" style="12" customWidth="1"/>
    <col min="2819" max="2819" width="15" style="12" customWidth="1"/>
    <col min="2820" max="2820" width="14" style="12" customWidth="1"/>
    <col min="2821" max="2821" width="13.140625" style="12" customWidth="1"/>
    <col min="2822" max="2822" width="9.42578125" style="12" customWidth="1"/>
    <col min="2823" max="2823" width="10.7109375" style="12" customWidth="1"/>
    <col min="2824" max="2824" width="14.28515625" style="12" customWidth="1"/>
    <col min="2825" max="2825" width="9.85546875" style="12" customWidth="1"/>
    <col min="2826" max="2826" width="10.7109375" style="12" customWidth="1"/>
    <col min="2827" max="2827" width="14.85546875" style="12" customWidth="1"/>
    <col min="2828" max="2828" width="16" style="12" customWidth="1"/>
    <col min="2829" max="2831" width="11.42578125" style="12"/>
    <col min="2832" max="2832" width="13" style="12" customWidth="1"/>
    <col min="2833" max="3065" width="11.42578125" style="12"/>
    <col min="3066" max="3066" width="0" style="12" hidden="1" customWidth="1"/>
    <col min="3067" max="3067" width="3.5703125" style="12" customWidth="1"/>
    <col min="3068" max="3068" width="8.42578125" style="12" customWidth="1"/>
    <col min="3069" max="3069" width="5" style="12" bestFit="1" customWidth="1"/>
    <col min="3070" max="3070" width="45.42578125" style="12" customWidth="1"/>
    <col min="3071" max="3071" width="14.7109375" style="12" customWidth="1"/>
    <col min="3072" max="3072" width="13.140625" style="12" customWidth="1"/>
    <col min="3073" max="3073" width="12" style="12" customWidth="1"/>
    <col min="3074" max="3074" width="14.140625" style="12" customWidth="1"/>
    <col min="3075" max="3075" width="15" style="12" customWidth="1"/>
    <col min="3076" max="3076" width="14" style="12" customWidth="1"/>
    <col min="3077" max="3077" width="13.140625" style="12" customWidth="1"/>
    <col min="3078" max="3078" width="9.42578125" style="12" customWidth="1"/>
    <col min="3079" max="3079" width="10.7109375" style="12" customWidth="1"/>
    <col min="3080" max="3080" width="14.28515625" style="12" customWidth="1"/>
    <col min="3081" max="3081" width="9.85546875" style="12" customWidth="1"/>
    <col min="3082" max="3082" width="10.7109375" style="12" customWidth="1"/>
    <col min="3083" max="3083" width="14.85546875" style="12" customWidth="1"/>
    <col min="3084" max="3084" width="16" style="12" customWidth="1"/>
    <col min="3085" max="3087" width="11.42578125" style="12"/>
    <col min="3088" max="3088" width="13" style="12" customWidth="1"/>
    <col min="3089" max="3321" width="11.42578125" style="12"/>
    <col min="3322" max="3322" width="0" style="12" hidden="1" customWidth="1"/>
    <col min="3323" max="3323" width="3.5703125" style="12" customWidth="1"/>
    <col min="3324" max="3324" width="8.42578125" style="12" customWidth="1"/>
    <col min="3325" max="3325" width="5" style="12" bestFit="1" customWidth="1"/>
    <col min="3326" max="3326" width="45.42578125" style="12" customWidth="1"/>
    <col min="3327" max="3327" width="14.7109375" style="12" customWidth="1"/>
    <col min="3328" max="3328" width="13.140625" style="12" customWidth="1"/>
    <col min="3329" max="3329" width="12" style="12" customWidth="1"/>
    <col min="3330" max="3330" width="14.140625" style="12" customWidth="1"/>
    <col min="3331" max="3331" width="15" style="12" customWidth="1"/>
    <col min="3332" max="3332" width="14" style="12" customWidth="1"/>
    <col min="3333" max="3333" width="13.140625" style="12" customWidth="1"/>
    <col min="3334" max="3334" width="9.42578125" style="12" customWidth="1"/>
    <col min="3335" max="3335" width="10.7109375" style="12" customWidth="1"/>
    <col min="3336" max="3336" width="14.28515625" style="12" customWidth="1"/>
    <col min="3337" max="3337" width="9.85546875" style="12" customWidth="1"/>
    <col min="3338" max="3338" width="10.7109375" style="12" customWidth="1"/>
    <col min="3339" max="3339" width="14.85546875" style="12" customWidth="1"/>
    <col min="3340" max="3340" width="16" style="12" customWidth="1"/>
    <col min="3341" max="3343" width="11.42578125" style="12"/>
    <col min="3344" max="3344" width="13" style="12" customWidth="1"/>
    <col min="3345" max="3577" width="11.42578125" style="12"/>
    <col min="3578" max="3578" width="0" style="12" hidden="1" customWidth="1"/>
    <col min="3579" max="3579" width="3.5703125" style="12" customWidth="1"/>
    <col min="3580" max="3580" width="8.42578125" style="12" customWidth="1"/>
    <col min="3581" max="3581" width="5" style="12" bestFit="1" customWidth="1"/>
    <col min="3582" max="3582" width="45.42578125" style="12" customWidth="1"/>
    <col min="3583" max="3583" width="14.7109375" style="12" customWidth="1"/>
    <col min="3584" max="3584" width="13.140625" style="12" customWidth="1"/>
    <col min="3585" max="3585" width="12" style="12" customWidth="1"/>
    <col min="3586" max="3586" width="14.140625" style="12" customWidth="1"/>
    <col min="3587" max="3587" width="15" style="12" customWidth="1"/>
    <col min="3588" max="3588" width="14" style="12" customWidth="1"/>
    <col min="3589" max="3589" width="13.140625" style="12" customWidth="1"/>
    <col min="3590" max="3590" width="9.42578125" style="12" customWidth="1"/>
    <col min="3591" max="3591" width="10.7109375" style="12" customWidth="1"/>
    <col min="3592" max="3592" width="14.28515625" style="12" customWidth="1"/>
    <col min="3593" max="3593" width="9.85546875" style="12" customWidth="1"/>
    <col min="3594" max="3594" width="10.7109375" style="12" customWidth="1"/>
    <col min="3595" max="3595" width="14.85546875" style="12" customWidth="1"/>
    <col min="3596" max="3596" width="16" style="12" customWidth="1"/>
    <col min="3597" max="3599" width="11.42578125" style="12"/>
    <col min="3600" max="3600" width="13" style="12" customWidth="1"/>
    <col min="3601" max="3833" width="11.42578125" style="12"/>
    <col min="3834" max="3834" width="0" style="12" hidden="1" customWidth="1"/>
    <col min="3835" max="3835" width="3.5703125" style="12" customWidth="1"/>
    <col min="3836" max="3836" width="8.42578125" style="12" customWidth="1"/>
    <col min="3837" max="3837" width="5" style="12" bestFit="1" customWidth="1"/>
    <col min="3838" max="3838" width="45.42578125" style="12" customWidth="1"/>
    <col min="3839" max="3839" width="14.7109375" style="12" customWidth="1"/>
    <col min="3840" max="3840" width="13.140625" style="12" customWidth="1"/>
    <col min="3841" max="3841" width="12" style="12" customWidth="1"/>
    <col min="3842" max="3842" width="14.140625" style="12" customWidth="1"/>
    <col min="3843" max="3843" width="15" style="12" customWidth="1"/>
    <col min="3844" max="3844" width="14" style="12" customWidth="1"/>
    <col min="3845" max="3845" width="13.140625" style="12" customWidth="1"/>
    <col min="3846" max="3846" width="9.42578125" style="12" customWidth="1"/>
    <col min="3847" max="3847" width="10.7109375" style="12" customWidth="1"/>
    <col min="3848" max="3848" width="14.28515625" style="12" customWidth="1"/>
    <col min="3849" max="3849" width="9.85546875" style="12" customWidth="1"/>
    <col min="3850" max="3850" width="10.7109375" style="12" customWidth="1"/>
    <col min="3851" max="3851" width="14.85546875" style="12" customWidth="1"/>
    <col min="3852" max="3852" width="16" style="12" customWidth="1"/>
    <col min="3853" max="3855" width="11.42578125" style="12"/>
    <col min="3856" max="3856" width="13" style="12" customWidth="1"/>
    <col min="3857" max="4089" width="11.42578125" style="12"/>
    <col min="4090" max="4090" width="0" style="12" hidden="1" customWidth="1"/>
    <col min="4091" max="4091" width="3.5703125" style="12" customWidth="1"/>
    <col min="4092" max="4092" width="8.42578125" style="12" customWidth="1"/>
    <col min="4093" max="4093" width="5" style="12" bestFit="1" customWidth="1"/>
    <col min="4094" max="4094" width="45.42578125" style="12" customWidth="1"/>
    <col min="4095" max="4095" width="14.7109375" style="12" customWidth="1"/>
    <col min="4096" max="4096" width="13.140625" style="12" customWidth="1"/>
    <col min="4097" max="4097" width="12" style="12" customWidth="1"/>
    <col min="4098" max="4098" width="14.140625" style="12" customWidth="1"/>
    <col min="4099" max="4099" width="15" style="12" customWidth="1"/>
    <col min="4100" max="4100" width="14" style="12" customWidth="1"/>
    <col min="4101" max="4101" width="13.140625" style="12" customWidth="1"/>
    <col min="4102" max="4102" width="9.42578125" style="12" customWidth="1"/>
    <col min="4103" max="4103" width="10.7109375" style="12" customWidth="1"/>
    <col min="4104" max="4104" width="14.28515625" style="12" customWidth="1"/>
    <col min="4105" max="4105" width="9.85546875" style="12" customWidth="1"/>
    <col min="4106" max="4106" width="10.7109375" style="12" customWidth="1"/>
    <col min="4107" max="4107" width="14.85546875" style="12" customWidth="1"/>
    <col min="4108" max="4108" width="16" style="12" customWidth="1"/>
    <col min="4109" max="4111" width="11.42578125" style="12"/>
    <col min="4112" max="4112" width="13" style="12" customWidth="1"/>
    <col min="4113" max="4345" width="11.42578125" style="12"/>
    <col min="4346" max="4346" width="0" style="12" hidden="1" customWidth="1"/>
    <col min="4347" max="4347" width="3.5703125" style="12" customWidth="1"/>
    <col min="4348" max="4348" width="8.42578125" style="12" customWidth="1"/>
    <col min="4349" max="4349" width="5" style="12" bestFit="1" customWidth="1"/>
    <col min="4350" max="4350" width="45.42578125" style="12" customWidth="1"/>
    <col min="4351" max="4351" width="14.7109375" style="12" customWidth="1"/>
    <col min="4352" max="4352" width="13.140625" style="12" customWidth="1"/>
    <col min="4353" max="4353" width="12" style="12" customWidth="1"/>
    <col min="4354" max="4354" width="14.140625" style="12" customWidth="1"/>
    <col min="4355" max="4355" width="15" style="12" customWidth="1"/>
    <col min="4356" max="4356" width="14" style="12" customWidth="1"/>
    <col min="4357" max="4357" width="13.140625" style="12" customWidth="1"/>
    <col min="4358" max="4358" width="9.42578125" style="12" customWidth="1"/>
    <col min="4359" max="4359" width="10.7109375" style="12" customWidth="1"/>
    <col min="4360" max="4360" width="14.28515625" style="12" customWidth="1"/>
    <col min="4361" max="4361" width="9.85546875" style="12" customWidth="1"/>
    <col min="4362" max="4362" width="10.7109375" style="12" customWidth="1"/>
    <col min="4363" max="4363" width="14.85546875" style="12" customWidth="1"/>
    <col min="4364" max="4364" width="16" style="12" customWidth="1"/>
    <col min="4365" max="4367" width="11.42578125" style="12"/>
    <col min="4368" max="4368" width="13" style="12" customWidth="1"/>
    <col min="4369" max="4601" width="11.42578125" style="12"/>
    <col min="4602" max="4602" width="0" style="12" hidden="1" customWidth="1"/>
    <col min="4603" max="4603" width="3.5703125" style="12" customWidth="1"/>
    <col min="4604" max="4604" width="8.42578125" style="12" customWidth="1"/>
    <col min="4605" max="4605" width="5" style="12" bestFit="1" customWidth="1"/>
    <col min="4606" max="4606" width="45.42578125" style="12" customWidth="1"/>
    <col min="4607" max="4607" width="14.7109375" style="12" customWidth="1"/>
    <col min="4608" max="4608" width="13.140625" style="12" customWidth="1"/>
    <col min="4609" max="4609" width="12" style="12" customWidth="1"/>
    <col min="4610" max="4610" width="14.140625" style="12" customWidth="1"/>
    <col min="4611" max="4611" width="15" style="12" customWidth="1"/>
    <col min="4612" max="4612" width="14" style="12" customWidth="1"/>
    <col min="4613" max="4613" width="13.140625" style="12" customWidth="1"/>
    <col min="4614" max="4614" width="9.42578125" style="12" customWidth="1"/>
    <col min="4615" max="4615" width="10.7109375" style="12" customWidth="1"/>
    <col min="4616" max="4616" width="14.28515625" style="12" customWidth="1"/>
    <col min="4617" max="4617" width="9.85546875" style="12" customWidth="1"/>
    <col min="4618" max="4618" width="10.7109375" style="12" customWidth="1"/>
    <col min="4619" max="4619" width="14.85546875" style="12" customWidth="1"/>
    <col min="4620" max="4620" width="16" style="12" customWidth="1"/>
    <col min="4621" max="4623" width="11.42578125" style="12"/>
    <col min="4624" max="4624" width="13" style="12" customWidth="1"/>
    <col min="4625" max="4857" width="11.42578125" style="12"/>
    <col min="4858" max="4858" width="0" style="12" hidden="1" customWidth="1"/>
    <col min="4859" max="4859" width="3.5703125" style="12" customWidth="1"/>
    <col min="4860" max="4860" width="8.42578125" style="12" customWidth="1"/>
    <col min="4861" max="4861" width="5" style="12" bestFit="1" customWidth="1"/>
    <col min="4862" max="4862" width="45.42578125" style="12" customWidth="1"/>
    <col min="4863" max="4863" width="14.7109375" style="12" customWidth="1"/>
    <col min="4864" max="4864" width="13.140625" style="12" customWidth="1"/>
    <col min="4865" max="4865" width="12" style="12" customWidth="1"/>
    <col min="4866" max="4866" width="14.140625" style="12" customWidth="1"/>
    <col min="4867" max="4867" width="15" style="12" customWidth="1"/>
    <col min="4868" max="4868" width="14" style="12" customWidth="1"/>
    <col min="4869" max="4869" width="13.140625" style="12" customWidth="1"/>
    <col min="4870" max="4870" width="9.42578125" style="12" customWidth="1"/>
    <col min="4871" max="4871" width="10.7109375" style="12" customWidth="1"/>
    <col min="4872" max="4872" width="14.28515625" style="12" customWidth="1"/>
    <col min="4873" max="4873" width="9.85546875" style="12" customWidth="1"/>
    <col min="4874" max="4874" width="10.7109375" style="12" customWidth="1"/>
    <col min="4875" max="4875" width="14.85546875" style="12" customWidth="1"/>
    <col min="4876" max="4876" width="16" style="12" customWidth="1"/>
    <col min="4877" max="4879" width="11.42578125" style="12"/>
    <col min="4880" max="4880" width="13" style="12" customWidth="1"/>
    <col min="4881" max="5113" width="11.42578125" style="12"/>
    <col min="5114" max="5114" width="0" style="12" hidden="1" customWidth="1"/>
    <col min="5115" max="5115" width="3.5703125" style="12" customWidth="1"/>
    <col min="5116" max="5116" width="8.42578125" style="12" customWidth="1"/>
    <col min="5117" max="5117" width="5" style="12" bestFit="1" customWidth="1"/>
    <col min="5118" max="5118" width="45.42578125" style="12" customWidth="1"/>
    <col min="5119" max="5119" width="14.7109375" style="12" customWidth="1"/>
    <col min="5120" max="5120" width="13.140625" style="12" customWidth="1"/>
    <col min="5121" max="5121" width="12" style="12" customWidth="1"/>
    <col min="5122" max="5122" width="14.140625" style="12" customWidth="1"/>
    <col min="5123" max="5123" width="15" style="12" customWidth="1"/>
    <col min="5124" max="5124" width="14" style="12" customWidth="1"/>
    <col min="5125" max="5125" width="13.140625" style="12" customWidth="1"/>
    <col min="5126" max="5126" width="9.42578125" style="12" customWidth="1"/>
    <col min="5127" max="5127" width="10.7109375" style="12" customWidth="1"/>
    <col min="5128" max="5128" width="14.28515625" style="12" customWidth="1"/>
    <col min="5129" max="5129" width="9.85546875" style="12" customWidth="1"/>
    <col min="5130" max="5130" width="10.7109375" style="12" customWidth="1"/>
    <col min="5131" max="5131" width="14.85546875" style="12" customWidth="1"/>
    <col min="5132" max="5132" width="16" style="12" customWidth="1"/>
    <col min="5133" max="5135" width="11.42578125" style="12"/>
    <col min="5136" max="5136" width="13" style="12" customWidth="1"/>
    <col min="5137" max="5369" width="11.42578125" style="12"/>
    <col min="5370" max="5370" width="0" style="12" hidden="1" customWidth="1"/>
    <col min="5371" max="5371" width="3.5703125" style="12" customWidth="1"/>
    <col min="5372" max="5372" width="8.42578125" style="12" customWidth="1"/>
    <col min="5373" max="5373" width="5" style="12" bestFit="1" customWidth="1"/>
    <col min="5374" max="5374" width="45.42578125" style="12" customWidth="1"/>
    <col min="5375" max="5375" width="14.7109375" style="12" customWidth="1"/>
    <col min="5376" max="5376" width="13.140625" style="12" customWidth="1"/>
    <col min="5377" max="5377" width="12" style="12" customWidth="1"/>
    <col min="5378" max="5378" width="14.140625" style="12" customWidth="1"/>
    <col min="5379" max="5379" width="15" style="12" customWidth="1"/>
    <col min="5380" max="5380" width="14" style="12" customWidth="1"/>
    <col min="5381" max="5381" width="13.140625" style="12" customWidth="1"/>
    <col min="5382" max="5382" width="9.42578125" style="12" customWidth="1"/>
    <col min="5383" max="5383" width="10.7109375" style="12" customWidth="1"/>
    <col min="5384" max="5384" width="14.28515625" style="12" customWidth="1"/>
    <col min="5385" max="5385" width="9.85546875" style="12" customWidth="1"/>
    <col min="5386" max="5386" width="10.7109375" style="12" customWidth="1"/>
    <col min="5387" max="5387" width="14.85546875" style="12" customWidth="1"/>
    <col min="5388" max="5388" width="16" style="12" customWidth="1"/>
    <col min="5389" max="5391" width="11.42578125" style="12"/>
    <col min="5392" max="5392" width="13" style="12" customWidth="1"/>
    <col min="5393" max="5625" width="11.42578125" style="12"/>
    <col min="5626" max="5626" width="0" style="12" hidden="1" customWidth="1"/>
    <col min="5627" max="5627" width="3.5703125" style="12" customWidth="1"/>
    <col min="5628" max="5628" width="8.42578125" style="12" customWidth="1"/>
    <col min="5629" max="5629" width="5" style="12" bestFit="1" customWidth="1"/>
    <col min="5630" max="5630" width="45.42578125" style="12" customWidth="1"/>
    <col min="5631" max="5631" width="14.7109375" style="12" customWidth="1"/>
    <col min="5632" max="5632" width="13.140625" style="12" customWidth="1"/>
    <col min="5633" max="5633" width="12" style="12" customWidth="1"/>
    <col min="5634" max="5634" width="14.140625" style="12" customWidth="1"/>
    <col min="5635" max="5635" width="15" style="12" customWidth="1"/>
    <col min="5636" max="5636" width="14" style="12" customWidth="1"/>
    <col min="5637" max="5637" width="13.140625" style="12" customWidth="1"/>
    <col min="5638" max="5638" width="9.42578125" style="12" customWidth="1"/>
    <col min="5639" max="5639" width="10.7109375" style="12" customWidth="1"/>
    <col min="5640" max="5640" width="14.28515625" style="12" customWidth="1"/>
    <col min="5641" max="5641" width="9.85546875" style="12" customWidth="1"/>
    <col min="5642" max="5642" width="10.7109375" style="12" customWidth="1"/>
    <col min="5643" max="5643" width="14.85546875" style="12" customWidth="1"/>
    <col min="5644" max="5644" width="16" style="12" customWidth="1"/>
    <col min="5645" max="5647" width="11.42578125" style="12"/>
    <col min="5648" max="5648" width="13" style="12" customWidth="1"/>
    <col min="5649" max="5881" width="11.42578125" style="12"/>
    <col min="5882" max="5882" width="0" style="12" hidden="1" customWidth="1"/>
    <col min="5883" max="5883" width="3.5703125" style="12" customWidth="1"/>
    <col min="5884" max="5884" width="8.42578125" style="12" customWidth="1"/>
    <col min="5885" max="5885" width="5" style="12" bestFit="1" customWidth="1"/>
    <col min="5886" max="5886" width="45.42578125" style="12" customWidth="1"/>
    <col min="5887" max="5887" width="14.7109375" style="12" customWidth="1"/>
    <col min="5888" max="5888" width="13.140625" style="12" customWidth="1"/>
    <col min="5889" max="5889" width="12" style="12" customWidth="1"/>
    <col min="5890" max="5890" width="14.140625" style="12" customWidth="1"/>
    <col min="5891" max="5891" width="15" style="12" customWidth="1"/>
    <col min="5892" max="5892" width="14" style="12" customWidth="1"/>
    <col min="5893" max="5893" width="13.140625" style="12" customWidth="1"/>
    <col min="5894" max="5894" width="9.42578125" style="12" customWidth="1"/>
    <col min="5895" max="5895" width="10.7109375" style="12" customWidth="1"/>
    <col min="5896" max="5896" width="14.28515625" style="12" customWidth="1"/>
    <col min="5897" max="5897" width="9.85546875" style="12" customWidth="1"/>
    <col min="5898" max="5898" width="10.7109375" style="12" customWidth="1"/>
    <col min="5899" max="5899" width="14.85546875" style="12" customWidth="1"/>
    <col min="5900" max="5900" width="16" style="12" customWidth="1"/>
    <col min="5901" max="5903" width="11.42578125" style="12"/>
    <col min="5904" max="5904" width="13" style="12" customWidth="1"/>
    <col min="5905" max="6137" width="11.42578125" style="12"/>
    <col min="6138" max="6138" width="0" style="12" hidden="1" customWidth="1"/>
    <col min="6139" max="6139" width="3.5703125" style="12" customWidth="1"/>
    <col min="6140" max="6140" width="8.42578125" style="12" customWidth="1"/>
    <col min="6141" max="6141" width="5" style="12" bestFit="1" customWidth="1"/>
    <col min="6142" max="6142" width="45.42578125" style="12" customWidth="1"/>
    <col min="6143" max="6143" width="14.7109375" style="12" customWidth="1"/>
    <col min="6144" max="6144" width="13.140625" style="12" customWidth="1"/>
    <col min="6145" max="6145" width="12" style="12" customWidth="1"/>
    <col min="6146" max="6146" width="14.140625" style="12" customWidth="1"/>
    <col min="6147" max="6147" width="15" style="12" customWidth="1"/>
    <col min="6148" max="6148" width="14" style="12" customWidth="1"/>
    <col min="6149" max="6149" width="13.140625" style="12" customWidth="1"/>
    <col min="6150" max="6150" width="9.42578125" style="12" customWidth="1"/>
    <col min="6151" max="6151" width="10.7109375" style="12" customWidth="1"/>
    <col min="6152" max="6152" width="14.28515625" style="12" customWidth="1"/>
    <col min="6153" max="6153" width="9.85546875" style="12" customWidth="1"/>
    <col min="6154" max="6154" width="10.7109375" style="12" customWidth="1"/>
    <col min="6155" max="6155" width="14.85546875" style="12" customWidth="1"/>
    <col min="6156" max="6156" width="16" style="12" customWidth="1"/>
    <col min="6157" max="6159" width="11.42578125" style="12"/>
    <col min="6160" max="6160" width="13" style="12" customWidth="1"/>
    <col min="6161" max="6393" width="11.42578125" style="12"/>
    <col min="6394" max="6394" width="0" style="12" hidden="1" customWidth="1"/>
    <col min="6395" max="6395" width="3.5703125" style="12" customWidth="1"/>
    <col min="6396" max="6396" width="8.42578125" style="12" customWidth="1"/>
    <col min="6397" max="6397" width="5" style="12" bestFit="1" customWidth="1"/>
    <col min="6398" max="6398" width="45.42578125" style="12" customWidth="1"/>
    <col min="6399" max="6399" width="14.7109375" style="12" customWidth="1"/>
    <col min="6400" max="6400" width="13.140625" style="12" customWidth="1"/>
    <col min="6401" max="6401" width="12" style="12" customWidth="1"/>
    <col min="6402" max="6402" width="14.140625" style="12" customWidth="1"/>
    <col min="6403" max="6403" width="15" style="12" customWidth="1"/>
    <col min="6404" max="6404" width="14" style="12" customWidth="1"/>
    <col min="6405" max="6405" width="13.140625" style="12" customWidth="1"/>
    <col min="6406" max="6406" width="9.42578125" style="12" customWidth="1"/>
    <col min="6407" max="6407" width="10.7109375" style="12" customWidth="1"/>
    <col min="6408" max="6408" width="14.28515625" style="12" customWidth="1"/>
    <col min="6409" max="6409" width="9.85546875" style="12" customWidth="1"/>
    <col min="6410" max="6410" width="10.7109375" style="12" customWidth="1"/>
    <col min="6411" max="6411" width="14.85546875" style="12" customWidth="1"/>
    <col min="6412" max="6412" width="16" style="12" customWidth="1"/>
    <col min="6413" max="6415" width="11.42578125" style="12"/>
    <col min="6416" max="6416" width="13" style="12" customWidth="1"/>
    <col min="6417" max="6649" width="11.42578125" style="12"/>
    <col min="6650" max="6650" width="0" style="12" hidden="1" customWidth="1"/>
    <col min="6651" max="6651" width="3.5703125" style="12" customWidth="1"/>
    <col min="6652" max="6652" width="8.42578125" style="12" customWidth="1"/>
    <col min="6653" max="6653" width="5" style="12" bestFit="1" customWidth="1"/>
    <col min="6654" max="6654" width="45.42578125" style="12" customWidth="1"/>
    <col min="6655" max="6655" width="14.7109375" style="12" customWidth="1"/>
    <col min="6656" max="6656" width="13.140625" style="12" customWidth="1"/>
    <col min="6657" max="6657" width="12" style="12" customWidth="1"/>
    <col min="6658" max="6658" width="14.140625" style="12" customWidth="1"/>
    <col min="6659" max="6659" width="15" style="12" customWidth="1"/>
    <col min="6660" max="6660" width="14" style="12" customWidth="1"/>
    <col min="6661" max="6661" width="13.140625" style="12" customWidth="1"/>
    <col min="6662" max="6662" width="9.42578125" style="12" customWidth="1"/>
    <col min="6663" max="6663" width="10.7109375" style="12" customWidth="1"/>
    <col min="6664" max="6664" width="14.28515625" style="12" customWidth="1"/>
    <col min="6665" max="6665" width="9.85546875" style="12" customWidth="1"/>
    <col min="6666" max="6666" width="10.7109375" style="12" customWidth="1"/>
    <col min="6667" max="6667" width="14.85546875" style="12" customWidth="1"/>
    <col min="6668" max="6668" width="16" style="12" customWidth="1"/>
    <col min="6669" max="6671" width="11.42578125" style="12"/>
    <col min="6672" max="6672" width="13" style="12" customWidth="1"/>
    <col min="6673" max="6905" width="11.42578125" style="12"/>
    <col min="6906" max="6906" width="0" style="12" hidden="1" customWidth="1"/>
    <col min="6907" max="6907" width="3.5703125" style="12" customWidth="1"/>
    <col min="6908" max="6908" width="8.42578125" style="12" customWidth="1"/>
    <col min="6909" max="6909" width="5" style="12" bestFit="1" customWidth="1"/>
    <col min="6910" max="6910" width="45.42578125" style="12" customWidth="1"/>
    <col min="6911" max="6911" width="14.7109375" style="12" customWidth="1"/>
    <col min="6912" max="6912" width="13.140625" style="12" customWidth="1"/>
    <col min="6913" max="6913" width="12" style="12" customWidth="1"/>
    <col min="6914" max="6914" width="14.140625" style="12" customWidth="1"/>
    <col min="6915" max="6915" width="15" style="12" customWidth="1"/>
    <col min="6916" max="6916" width="14" style="12" customWidth="1"/>
    <col min="6917" max="6917" width="13.140625" style="12" customWidth="1"/>
    <col min="6918" max="6918" width="9.42578125" style="12" customWidth="1"/>
    <col min="6919" max="6919" width="10.7109375" style="12" customWidth="1"/>
    <col min="6920" max="6920" width="14.28515625" style="12" customWidth="1"/>
    <col min="6921" max="6921" width="9.85546875" style="12" customWidth="1"/>
    <col min="6922" max="6922" width="10.7109375" style="12" customWidth="1"/>
    <col min="6923" max="6923" width="14.85546875" style="12" customWidth="1"/>
    <col min="6924" max="6924" width="16" style="12" customWidth="1"/>
    <col min="6925" max="6927" width="11.42578125" style="12"/>
    <col min="6928" max="6928" width="13" style="12" customWidth="1"/>
    <col min="6929" max="7161" width="11.42578125" style="12"/>
    <col min="7162" max="7162" width="0" style="12" hidden="1" customWidth="1"/>
    <col min="7163" max="7163" width="3.5703125" style="12" customWidth="1"/>
    <col min="7164" max="7164" width="8.42578125" style="12" customWidth="1"/>
    <col min="7165" max="7165" width="5" style="12" bestFit="1" customWidth="1"/>
    <col min="7166" max="7166" width="45.42578125" style="12" customWidth="1"/>
    <col min="7167" max="7167" width="14.7109375" style="12" customWidth="1"/>
    <col min="7168" max="7168" width="13.140625" style="12" customWidth="1"/>
    <col min="7169" max="7169" width="12" style="12" customWidth="1"/>
    <col min="7170" max="7170" width="14.140625" style="12" customWidth="1"/>
    <col min="7171" max="7171" width="15" style="12" customWidth="1"/>
    <col min="7172" max="7172" width="14" style="12" customWidth="1"/>
    <col min="7173" max="7173" width="13.140625" style="12" customWidth="1"/>
    <col min="7174" max="7174" width="9.42578125" style="12" customWidth="1"/>
    <col min="7175" max="7175" width="10.7109375" style="12" customWidth="1"/>
    <col min="7176" max="7176" width="14.28515625" style="12" customWidth="1"/>
    <col min="7177" max="7177" width="9.85546875" style="12" customWidth="1"/>
    <col min="7178" max="7178" width="10.7109375" style="12" customWidth="1"/>
    <col min="7179" max="7179" width="14.85546875" style="12" customWidth="1"/>
    <col min="7180" max="7180" width="16" style="12" customWidth="1"/>
    <col min="7181" max="7183" width="11.42578125" style="12"/>
    <col min="7184" max="7184" width="13" style="12" customWidth="1"/>
    <col min="7185" max="7417" width="11.42578125" style="12"/>
    <col min="7418" max="7418" width="0" style="12" hidden="1" customWidth="1"/>
    <col min="7419" max="7419" width="3.5703125" style="12" customWidth="1"/>
    <col min="7420" max="7420" width="8.42578125" style="12" customWidth="1"/>
    <col min="7421" max="7421" width="5" style="12" bestFit="1" customWidth="1"/>
    <col min="7422" max="7422" width="45.42578125" style="12" customWidth="1"/>
    <col min="7423" max="7423" width="14.7109375" style="12" customWidth="1"/>
    <col min="7424" max="7424" width="13.140625" style="12" customWidth="1"/>
    <col min="7425" max="7425" width="12" style="12" customWidth="1"/>
    <col min="7426" max="7426" width="14.140625" style="12" customWidth="1"/>
    <col min="7427" max="7427" width="15" style="12" customWidth="1"/>
    <col min="7428" max="7428" width="14" style="12" customWidth="1"/>
    <col min="7429" max="7429" width="13.140625" style="12" customWidth="1"/>
    <col min="7430" max="7430" width="9.42578125" style="12" customWidth="1"/>
    <col min="7431" max="7431" width="10.7109375" style="12" customWidth="1"/>
    <col min="7432" max="7432" width="14.28515625" style="12" customWidth="1"/>
    <col min="7433" max="7433" width="9.85546875" style="12" customWidth="1"/>
    <col min="7434" max="7434" width="10.7109375" style="12" customWidth="1"/>
    <col min="7435" max="7435" width="14.85546875" style="12" customWidth="1"/>
    <col min="7436" max="7436" width="16" style="12" customWidth="1"/>
    <col min="7437" max="7439" width="11.42578125" style="12"/>
    <col min="7440" max="7440" width="13" style="12" customWidth="1"/>
    <col min="7441" max="7673" width="11.42578125" style="12"/>
    <col min="7674" max="7674" width="0" style="12" hidden="1" customWidth="1"/>
    <col min="7675" max="7675" width="3.5703125" style="12" customWidth="1"/>
    <col min="7676" max="7676" width="8.42578125" style="12" customWidth="1"/>
    <col min="7677" max="7677" width="5" style="12" bestFit="1" customWidth="1"/>
    <col min="7678" max="7678" width="45.42578125" style="12" customWidth="1"/>
    <col min="7679" max="7679" width="14.7109375" style="12" customWidth="1"/>
    <col min="7680" max="7680" width="13.140625" style="12" customWidth="1"/>
    <col min="7681" max="7681" width="12" style="12" customWidth="1"/>
    <col min="7682" max="7682" width="14.140625" style="12" customWidth="1"/>
    <col min="7683" max="7683" width="15" style="12" customWidth="1"/>
    <col min="7684" max="7684" width="14" style="12" customWidth="1"/>
    <col min="7685" max="7685" width="13.140625" style="12" customWidth="1"/>
    <col min="7686" max="7686" width="9.42578125" style="12" customWidth="1"/>
    <col min="7687" max="7687" width="10.7109375" style="12" customWidth="1"/>
    <col min="7688" max="7688" width="14.28515625" style="12" customWidth="1"/>
    <col min="7689" max="7689" width="9.85546875" style="12" customWidth="1"/>
    <col min="7690" max="7690" width="10.7109375" style="12" customWidth="1"/>
    <col min="7691" max="7691" width="14.85546875" style="12" customWidth="1"/>
    <col min="7692" max="7692" width="16" style="12" customWidth="1"/>
    <col min="7693" max="7695" width="11.42578125" style="12"/>
    <col min="7696" max="7696" width="13" style="12" customWidth="1"/>
    <col min="7697" max="7929" width="11.42578125" style="12"/>
    <col min="7930" max="7930" width="0" style="12" hidden="1" customWidth="1"/>
    <col min="7931" max="7931" width="3.5703125" style="12" customWidth="1"/>
    <col min="7932" max="7932" width="8.42578125" style="12" customWidth="1"/>
    <col min="7933" max="7933" width="5" style="12" bestFit="1" customWidth="1"/>
    <col min="7934" max="7934" width="45.42578125" style="12" customWidth="1"/>
    <col min="7935" max="7935" width="14.7109375" style="12" customWidth="1"/>
    <col min="7936" max="7936" width="13.140625" style="12" customWidth="1"/>
    <col min="7937" max="7937" width="12" style="12" customWidth="1"/>
    <col min="7938" max="7938" width="14.140625" style="12" customWidth="1"/>
    <col min="7939" max="7939" width="15" style="12" customWidth="1"/>
    <col min="7940" max="7940" width="14" style="12" customWidth="1"/>
    <col min="7941" max="7941" width="13.140625" style="12" customWidth="1"/>
    <col min="7942" max="7942" width="9.42578125" style="12" customWidth="1"/>
    <col min="7943" max="7943" width="10.7109375" style="12" customWidth="1"/>
    <col min="7944" max="7944" width="14.28515625" style="12" customWidth="1"/>
    <col min="7945" max="7945" width="9.85546875" style="12" customWidth="1"/>
    <col min="7946" max="7946" width="10.7109375" style="12" customWidth="1"/>
    <col min="7947" max="7947" width="14.85546875" style="12" customWidth="1"/>
    <col min="7948" max="7948" width="16" style="12" customWidth="1"/>
    <col min="7949" max="7951" width="11.42578125" style="12"/>
    <col min="7952" max="7952" width="13" style="12" customWidth="1"/>
    <col min="7953" max="8185" width="11.42578125" style="12"/>
    <col min="8186" max="8186" width="0" style="12" hidden="1" customWidth="1"/>
    <col min="8187" max="8187" width="3.5703125" style="12" customWidth="1"/>
    <col min="8188" max="8188" width="8.42578125" style="12" customWidth="1"/>
    <col min="8189" max="8189" width="5" style="12" bestFit="1" customWidth="1"/>
    <col min="8190" max="8190" width="45.42578125" style="12" customWidth="1"/>
    <col min="8191" max="8191" width="14.7109375" style="12" customWidth="1"/>
    <col min="8192" max="8192" width="13.140625" style="12" customWidth="1"/>
    <col min="8193" max="8193" width="12" style="12" customWidth="1"/>
    <col min="8194" max="8194" width="14.140625" style="12" customWidth="1"/>
    <col min="8195" max="8195" width="15" style="12" customWidth="1"/>
    <col min="8196" max="8196" width="14" style="12" customWidth="1"/>
    <col min="8197" max="8197" width="13.140625" style="12" customWidth="1"/>
    <col min="8198" max="8198" width="9.42578125" style="12" customWidth="1"/>
    <col min="8199" max="8199" width="10.7109375" style="12" customWidth="1"/>
    <col min="8200" max="8200" width="14.28515625" style="12" customWidth="1"/>
    <col min="8201" max="8201" width="9.85546875" style="12" customWidth="1"/>
    <col min="8202" max="8202" width="10.7109375" style="12" customWidth="1"/>
    <col min="8203" max="8203" width="14.85546875" style="12" customWidth="1"/>
    <col min="8204" max="8204" width="16" style="12" customWidth="1"/>
    <col min="8205" max="8207" width="11.42578125" style="12"/>
    <col min="8208" max="8208" width="13" style="12" customWidth="1"/>
    <col min="8209" max="8441" width="11.42578125" style="12"/>
    <col min="8442" max="8442" width="0" style="12" hidden="1" customWidth="1"/>
    <col min="8443" max="8443" width="3.5703125" style="12" customWidth="1"/>
    <col min="8444" max="8444" width="8.42578125" style="12" customWidth="1"/>
    <col min="8445" max="8445" width="5" style="12" bestFit="1" customWidth="1"/>
    <col min="8446" max="8446" width="45.42578125" style="12" customWidth="1"/>
    <col min="8447" max="8447" width="14.7109375" style="12" customWidth="1"/>
    <col min="8448" max="8448" width="13.140625" style="12" customWidth="1"/>
    <col min="8449" max="8449" width="12" style="12" customWidth="1"/>
    <col min="8450" max="8450" width="14.140625" style="12" customWidth="1"/>
    <col min="8451" max="8451" width="15" style="12" customWidth="1"/>
    <col min="8452" max="8452" width="14" style="12" customWidth="1"/>
    <col min="8453" max="8453" width="13.140625" style="12" customWidth="1"/>
    <col min="8454" max="8454" width="9.42578125" style="12" customWidth="1"/>
    <col min="8455" max="8455" width="10.7109375" style="12" customWidth="1"/>
    <col min="8456" max="8456" width="14.28515625" style="12" customWidth="1"/>
    <col min="8457" max="8457" width="9.85546875" style="12" customWidth="1"/>
    <col min="8458" max="8458" width="10.7109375" style="12" customWidth="1"/>
    <col min="8459" max="8459" width="14.85546875" style="12" customWidth="1"/>
    <col min="8460" max="8460" width="16" style="12" customWidth="1"/>
    <col min="8461" max="8463" width="11.42578125" style="12"/>
    <col min="8464" max="8464" width="13" style="12" customWidth="1"/>
    <col min="8465" max="8697" width="11.42578125" style="12"/>
    <col min="8698" max="8698" width="0" style="12" hidden="1" customWidth="1"/>
    <col min="8699" max="8699" width="3.5703125" style="12" customWidth="1"/>
    <col min="8700" max="8700" width="8.42578125" style="12" customWidth="1"/>
    <col min="8701" max="8701" width="5" style="12" bestFit="1" customWidth="1"/>
    <col min="8702" max="8702" width="45.42578125" style="12" customWidth="1"/>
    <col min="8703" max="8703" width="14.7109375" style="12" customWidth="1"/>
    <col min="8704" max="8704" width="13.140625" style="12" customWidth="1"/>
    <col min="8705" max="8705" width="12" style="12" customWidth="1"/>
    <col min="8706" max="8706" width="14.140625" style="12" customWidth="1"/>
    <col min="8707" max="8707" width="15" style="12" customWidth="1"/>
    <col min="8708" max="8708" width="14" style="12" customWidth="1"/>
    <col min="8709" max="8709" width="13.140625" style="12" customWidth="1"/>
    <col min="8710" max="8710" width="9.42578125" style="12" customWidth="1"/>
    <col min="8711" max="8711" width="10.7109375" style="12" customWidth="1"/>
    <col min="8712" max="8712" width="14.28515625" style="12" customWidth="1"/>
    <col min="8713" max="8713" width="9.85546875" style="12" customWidth="1"/>
    <col min="8714" max="8714" width="10.7109375" style="12" customWidth="1"/>
    <col min="8715" max="8715" width="14.85546875" style="12" customWidth="1"/>
    <col min="8716" max="8716" width="16" style="12" customWidth="1"/>
    <col min="8717" max="8719" width="11.42578125" style="12"/>
    <col min="8720" max="8720" width="13" style="12" customWidth="1"/>
    <col min="8721" max="8953" width="11.42578125" style="12"/>
    <col min="8954" max="8954" width="0" style="12" hidden="1" customWidth="1"/>
    <col min="8955" max="8955" width="3.5703125" style="12" customWidth="1"/>
    <col min="8956" max="8956" width="8.42578125" style="12" customWidth="1"/>
    <col min="8957" max="8957" width="5" style="12" bestFit="1" customWidth="1"/>
    <col min="8958" max="8958" width="45.42578125" style="12" customWidth="1"/>
    <col min="8959" max="8959" width="14.7109375" style="12" customWidth="1"/>
    <col min="8960" max="8960" width="13.140625" style="12" customWidth="1"/>
    <col min="8961" max="8961" width="12" style="12" customWidth="1"/>
    <col min="8962" max="8962" width="14.140625" style="12" customWidth="1"/>
    <col min="8963" max="8963" width="15" style="12" customWidth="1"/>
    <col min="8964" max="8964" width="14" style="12" customWidth="1"/>
    <col min="8965" max="8965" width="13.140625" style="12" customWidth="1"/>
    <col min="8966" max="8966" width="9.42578125" style="12" customWidth="1"/>
    <col min="8967" max="8967" width="10.7109375" style="12" customWidth="1"/>
    <col min="8968" max="8968" width="14.28515625" style="12" customWidth="1"/>
    <col min="8969" max="8969" width="9.85546875" style="12" customWidth="1"/>
    <col min="8970" max="8970" width="10.7109375" style="12" customWidth="1"/>
    <col min="8971" max="8971" width="14.85546875" style="12" customWidth="1"/>
    <col min="8972" max="8972" width="16" style="12" customWidth="1"/>
    <col min="8973" max="8975" width="11.42578125" style="12"/>
    <col min="8976" max="8976" width="13" style="12" customWidth="1"/>
    <col min="8977" max="9209" width="11.42578125" style="12"/>
    <col min="9210" max="9210" width="0" style="12" hidden="1" customWidth="1"/>
    <col min="9211" max="9211" width="3.5703125" style="12" customWidth="1"/>
    <col min="9212" max="9212" width="8.42578125" style="12" customWidth="1"/>
    <col min="9213" max="9213" width="5" style="12" bestFit="1" customWidth="1"/>
    <col min="9214" max="9214" width="45.42578125" style="12" customWidth="1"/>
    <col min="9215" max="9215" width="14.7109375" style="12" customWidth="1"/>
    <col min="9216" max="9216" width="13.140625" style="12" customWidth="1"/>
    <col min="9217" max="9217" width="12" style="12" customWidth="1"/>
    <col min="9218" max="9218" width="14.140625" style="12" customWidth="1"/>
    <col min="9219" max="9219" width="15" style="12" customWidth="1"/>
    <col min="9220" max="9220" width="14" style="12" customWidth="1"/>
    <col min="9221" max="9221" width="13.140625" style="12" customWidth="1"/>
    <col min="9222" max="9222" width="9.42578125" style="12" customWidth="1"/>
    <col min="9223" max="9223" width="10.7109375" style="12" customWidth="1"/>
    <col min="9224" max="9224" width="14.28515625" style="12" customWidth="1"/>
    <col min="9225" max="9225" width="9.85546875" style="12" customWidth="1"/>
    <col min="9226" max="9226" width="10.7109375" style="12" customWidth="1"/>
    <col min="9227" max="9227" width="14.85546875" style="12" customWidth="1"/>
    <col min="9228" max="9228" width="16" style="12" customWidth="1"/>
    <col min="9229" max="9231" width="11.42578125" style="12"/>
    <col min="9232" max="9232" width="13" style="12" customWidth="1"/>
    <col min="9233" max="9465" width="11.42578125" style="12"/>
    <col min="9466" max="9466" width="0" style="12" hidden="1" customWidth="1"/>
    <col min="9467" max="9467" width="3.5703125" style="12" customWidth="1"/>
    <col min="9468" max="9468" width="8.42578125" style="12" customWidth="1"/>
    <col min="9469" max="9469" width="5" style="12" bestFit="1" customWidth="1"/>
    <col min="9470" max="9470" width="45.42578125" style="12" customWidth="1"/>
    <col min="9471" max="9471" width="14.7109375" style="12" customWidth="1"/>
    <col min="9472" max="9472" width="13.140625" style="12" customWidth="1"/>
    <col min="9473" max="9473" width="12" style="12" customWidth="1"/>
    <col min="9474" max="9474" width="14.140625" style="12" customWidth="1"/>
    <col min="9475" max="9475" width="15" style="12" customWidth="1"/>
    <col min="9476" max="9476" width="14" style="12" customWidth="1"/>
    <col min="9477" max="9477" width="13.140625" style="12" customWidth="1"/>
    <col min="9478" max="9478" width="9.42578125" style="12" customWidth="1"/>
    <col min="9479" max="9479" width="10.7109375" style="12" customWidth="1"/>
    <col min="9480" max="9480" width="14.28515625" style="12" customWidth="1"/>
    <col min="9481" max="9481" width="9.85546875" style="12" customWidth="1"/>
    <col min="9482" max="9482" width="10.7109375" style="12" customWidth="1"/>
    <col min="9483" max="9483" width="14.85546875" style="12" customWidth="1"/>
    <col min="9484" max="9484" width="16" style="12" customWidth="1"/>
    <col min="9485" max="9487" width="11.42578125" style="12"/>
    <col min="9488" max="9488" width="13" style="12" customWidth="1"/>
    <col min="9489" max="9721" width="11.42578125" style="12"/>
    <col min="9722" max="9722" width="0" style="12" hidden="1" customWidth="1"/>
    <col min="9723" max="9723" width="3.5703125" style="12" customWidth="1"/>
    <col min="9724" max="9724" width="8.42578125" style="12" customWidth="1"/>
    <col min="9725" max="9725" width="5" style="12" bestFit="1" customWidth="1"/>
    <col min="9726" max="9726" width="45.42578125" style="12" customWidth="1"/>
    <col min="9727" max="9727" width="14.7109375" style="12" customWidth="1"/>
    <col min="9728" max="9728" width="13.140625" style="12" customWidth="1"/>
    <col min="9729" max="9729" width="12" style="12" customWidth="1"/>
    <col min="9730" max="9730" width="14.140625" style="12" customWidth="1"/>
    <col min="9731" max="9731" width="15" style="12" customWidth="1"/>
    <col min="9732" max="9732" width="14" style="12" customWidth="1"/>
    <col min="9733" max="9733" width="13.140625" style="12" customWidth="1"/>
    <col min="9734" max="9734" width="9.42578125" style="12" customWidth="1"/>
    <col min="9735" max="9735" width="10.7109375" style="12" customWidth="1"/>
    <col min="9736" max="9736" width="14.28515625" style="12" customWidth="1"/>
    <col min="9737" max="9737" width="9.85546875" style="12" customWidth="1"/>
    <col min="9738" max="9738" width="10.7109375" style="12" customWidth="1"/>
    <col min="9739" max="9739" width="14.85546875" style="12" customWidth="1"/>
    <col min="9740" max="9740" width="16" style="12" customWidth="1"/>
    <col min="9741" max="9743" width="11.42578125" style="12"/>
    <col min="9744" max="9744" width="13" style="12" customWidth="1"/>
    <col min="9745" max="9977" width="11.42578125" style="12"/>
    <col min="9978" max="9978" width="0" style="12" hidden="1" customWidth="1"/>
    <col min="9979" max="9979" width="3.5703125" style="12" customWidth="1"/>
    <col min="9980" max="9980" width="8.42578125" style="12" customWidth="1"/>
    <col min="9981" max="9981" width="5" style="12" bestFit="1" customWidth="1"/>
    <col min="9982" max="9982" width="45.42578125" style="12" customWidth="1"/>
    <col min="9983" max="9983" width="14.7109375" style="12" customWidth="1"/>
    <col min="9984" max="9984" width="13.140625" style="12" customWidth="1"/>
    <col min="9985" max="9985" width="12" style="12" customWidth="1"/>
    <col min="9986" max="9986" width="14.140625" style="12" customWidth="1"/>
    <col min="9987" max="9987" width="15" style="12" customWidth="1"/>
    <col min="9988" max="9988" width="14" style="12" customWidth="1"/>
    <col min="9989" max="9989" width="13.140625" style="12" customWidth="1"/>
    <col min="9990" max="9990" width="9.42578125" style="12" customWidth="1"/>
    <col min="9991" max="9991" width="10.7109375" style="12" customWidth="1"/>
    <col min="9992" max="9992" width="14.28515625" style="12" customWidth="1"/>
    <col min="9993" max="9993" width="9.85546875" style="12" customWidth="1"/>
    <col min="9994" max="9994" width="10.7109375" style="12" customWidth="1"/>
    <col min="9995" max="9995" width="14.85546875" style="12" customWidth="1"/>
    <col min="9996" max="9996" width="16" style="12" customWidth="1"/>
    <col min="9997" max="9999" width="11.42578125" style="12"/>
    <col min="10000" max="10000" width="13" style="12" customWidth="1"/>
    <col min="10001" max="10233" width="11.42578125" style="12"/>
    <col min="10234" max="10234" width="0" style="12" hidden="1" customWidth="1"/>
    <col min="10235" max="10235" width="3.5703125" style="12" customWidth="1"/>
    <col min="10236" max="10236" width="8.42578125" style="12" customWidth="1"/>
    <col min="10237" max="10237" width="5" style="12" bestFit="1" customWidth="1"/>
    <col min="10238" max="10238" width="45.42578125" style="12" customWidth="1"/>
    <col min="10239" max="10239" width="14.7109375" style="12" customWidth="1"/>
    <col min="10240" max="10240" width="13.140625" style="12" customWidth="1"/>
    <col min="10241" max="10241" width="12" style="12" customWidth="1"/>
    <col min="10242" max="10242" width="14.140625" style="12" customWidth="1"/>
    <col min="10243" max="10243" width="15" style="12" customWidth="1"/>
    <col min="10244" max="10244" width="14" style="12" customWidth="1"/>
    <col min="10245" max="10245" width="13.140625" style="12" customWidth="1"/>
    <col min="10246" max="10246" width="9.42578125" style="12" customWidth="1"/>
    <col min="10247" max="10247" width="10.7109375" style="12" customWidth="1"/>
    <col min="10248" max="10248" width="14.28515625" style="12" customWidth="1"/>
    <col min="10249" max="10249" width="9.85546875" style="12" customWidth="1"/>
    <col min="10250" max="10250" width="10.7109375" style="12" customWidth="1"/>
    <col min="10251" max="10251" width="14.85546875" style="12" customWidth="1"/>
    <col min="10252" max="10252" width="16" style="12" customWidth="1"/>
    <col min="10253" max="10255" width="11.42578125" style="12"/>
    <col min="10256" max="10256" width="13" style="12" customWidth="1"/>
    <col min="10257" max="10489" width="11.42578125" style="12"/>
    <col min="10490" max="10490" width="0" style="12" hidden="1" customWidth="1"/>
    <col min="10491" max="10491" width="3.5703125" style="12" customWidth="1"/>
    <col min="10492" max="10492" width="8.42578125" style="12" customWidth="1"/>
    <col min="10493" max="10493" width="5" style="12" bestFit="1" customWidth="1"/>
    <col min="10494" max="10494" width="45.42578125" style="12" customWidth="1"/>
    <col min="10495" max="10495" width="14.7109375" style="12" customWidth="1"/>
    <col min="10496" max="10496" width="13.140625" style="12" customWidth="1"/>
    <col min="10497" max="10497" width="12" style="12" customWidth="1"/>
    <col min="10498" max="10498" width="14.140625" style="12" customWidth="1"/>
    <col min="10499" max="10499" width="15" style="12" customWidth="1"/>
    <col min="10500" max="10500" width="14" style="12" customWidth="1"/>
    <col min="10501" max="10501" width="13.140625" style="12" customWidth="1"/>
    <col min="10502" max="10502" width="9.42578125" style="12" customWidth="1"/>
    <col min="10503" max="10503" width="10.7109375" style="12" customWidth="1"/>
    <col min="10504" max="10504" width="14.28515625" style="12" customWidth="1"/>
    <col min="10505" max="10505" width="9.85546875" style="12" customWidth="1"/>
    <col min="10506" max="10506" width="10.7109375" style="12" customWidth="1"/>
    <col min="10507" max="10507" width="14.85546875" style="12" customWidth="1"/>
    <col min="10508" max="10508" width="16" style="12" customWidth="1"/>
    <col min="10509" max="10511" width="11.42578125" style="12"/>
    <col min="10512" max="10512" width="13" style="12" customWidth="1"/>
    <col min="10513" max="10745" width="11.42578125" style="12"/>
    <col min="10746" max="10746" width="0" style="12" hidden="1" customWidth="1"/>
    <col min="10747" max="10747" width="3.5703125" style="12" customWidth="1"/>
    <col min="10748" max="10748" width="8.42578125" style="12" customWidth="1"/>
    <col min="10749" max="10749" width="5" style="12" bestFit="1" customWidth="1"/>
    <col min="10750" max="10750" width="45.42578125" style="12" customWidth="1"/>
    <col min="10751" max="10751" width="14.7109375" style="12" customWidth="1"/>
    <col min="10752" max="10752" width="13.140625" style="12" customWidth="1"/>
    <col min="10753" max="10753" width="12" style="12" customWidth="1"/>
    <col min="10754" max="10754" width="14.140625" style="12" customWidth="1"/>
    <col min="10755" max="10755" width="15" style="12" customWidth="1"/>
    <col min="10756" max="10756" width="14" style="12" customWidth="1"/>
    <col min="10757" max="10757" width="13.140625" style="12" customWidth="1"/>
    <col min="10758" max="10758" width="9.42578125" style="12" customWidth="1"/>
    <col min="10759" max="10759" width="10.7109375" style="12" customWidth="1"/>
    <col min="10760" max="10760" width="14.28515625" style="12" customWidth="1"/>
    <col min="10761" max="10761" width="9.85546875" style="12" customWidth="1"/>
    <col min="10762" max="10762" width="10.7109375" style="12" customWidth="1"/>
    <col min="10763" max="10763" width="14.85546875" style="12" customWidth="1"/>
    <col min="10764" max="10764" width="16" style="12" customWidth="1"/>
    <col min="10765" max="10767" width="11.42578125" style="12"/>
    <col min="10768" max="10768" width="13" style="12" customWidth="1"/>
    <col min="10769" max="11001" width="11.42578125" style="12"/>
    <col min="11002" max="11002" width="0" style="12" hidden="1" customWidth="1"/>
    <col min="11003" max="11003" width="3.5703125" style="12" customWidth="1"/>
    <col min="11004" max="11004" width="8.42578125" style="12" customWidth="1"/>
    <col min="11005" max="11005" width="5" style="12" bestFit="1" customWidth="1"/>
    <col min="11006" max="11006" width="45.42578125" style="12" customWidth="1"/>
    <col min="11007" max="11007" width="14.7109375" style="12" customWidth="1"/>
    <col min="11008" max="11008" width="13.140625" style="12" customWidth="1"/>
    <col min="11009" max="11009" width="12" style="12" customWidth="1"/>
    <col min="11010" max="11010" width="14.140625" style="12" customWidth="1"/>
    <col min="11011" max="11011" width="15" style="12" customWidth="1"/>
    <col min="11012" max="11012" width="14" style="12" customWidth="1"/>
    <col min="11013" max="11013" width="13.140625" style="12" customWidth="1"/>
    <col min="11014" max="11014" width="9.42578125" style="12" customWidth="1"/>
    <col min="11015" max="11015" width="10.7109375" style="12" customWidth="1"/>
    <col min="11016" max="11016" width="14.28515625" style="12" customWidth="1"/>
    <col min="11017" max="11017" width="9.85546875" style="12" customWidth="1"/>
    <col min="11018" max="11018" width="10.7109375" style="12" customWidth="1"/>
    <col min="11019" max="11019" width="14.85546875" style="12" customWidth="1"/>
    <col min="11020" max="11020" width="16" style="12" customWidth="1"/>
    <col min="11021" max="11023" width="11.42578125" style="12"/>
    <col min="11024" max="11024" width="13" style="12" customWidth="1"/>
    <col min="11025" max="11257" width="11.42578125" style="12"/>
    <col min="11258" max="11258" width="0" style="12" hidden="1" customWidth="1"/>
    <col min="11259" max="11259" width="3.5703125" style="12" customWidth="1"/>
    <col min="11260" max="11260" width="8.42578125" style="12" customWidth="1"/>
    <col min="11261" max="11261" width="5" style="12" bestFit="1" customWidth="1"/>
    <col min="11262" max="11262" width="45.42578125" style="12" customWidth="1"/>
    <col min="11263" max="11263" width="14.7109375" style="12" customWidth="1"/>
    <col min="11264" max="11264" width="13.140625" style="12" customWidth="1"/>
    <col min="11265" max="11265" width="12" style="12" customWidth="1"/>
    <col min="11266" max="11266" width="14.140625" style="12" customWidth="1"/>
    <col min="11267" max="11267" width="15" style="12" customWidth="1"/>
    <col min="11268" max="11268" width="14" style="12" customWidth="1"/>
    <col min="11269" max="11269" width="13.140625" style="12" customWidth="1"/>
    <col min="11270" max="11270" width="9.42578125" style="12" customWidth="1"/>
    <col min="11271" max="11271" width="10.7109375" style="12" customWidth="1"/>
    <col min="11272" max="11272" width="14.28515625" style="12" customWidth="1"/>
    <col min="11273" max="11273" width="9.85546875" style="12" customWidth="1"/>
    <col min="11274" max="11274" width="10.7109375" style="12" customWidth="1"/>
    <col min="11275" max="11275" width="14.85546875" style="12" customWidth="1"/>
    <col min="11276" max="11276" width="16" style="12" customWidth="1"/>
    <col min="11277" max="11279" width="11.42578125" style="12"/>
    <col min="11280" max="11280" width="13" style="12" customWidth="1"/>
    <col min="11281" max="11513" width="11.42578125" style="12"/>
    <col min="11514" max="11514" width="0" style="12" hidden="1" customWidth="1"/>
    <col min="11515" max="11515" width="3.5703125" style="12" customWidth="1"/>
    <col min="11516" max="11516" width="8.42578125" style="12" customWidth="1"/>
    <col min="11517" max="11517" width="5" style="12" bestFit="1" customWidth="1"/>
    <col min="11518" max="11518" width="45.42578125" style="12" customWidth="1"/>
    <col min="11519" max="11519" width="14.7109375" style="12" customWidth="1"/>
    <col min="11520" max="11520" width="13.140625" style="12" customWidth="1"/>
    <col min="11521" max="11521" width="12" style="12" customWidth="1"/>
    <col min="11522" max="11522" width="14.140625" style="12" customWidth="1"/>
    <col min="11523" max="11523" width="15" style="12" customWidth="1"/>
    <col min="11524" max="11524" width="14" style="12" customWidth="1"/>
    <col min="11525" max="11525" width="13.140625" style="12" customWidth="1"/>
    <col min="11526" max="11526" width="9.42578125" style="12" customWidth="1"/>
    <col min="11527" max="11527" width="10.7109375" style="12" customWidth="1"/>
    <col min="11528" max="11528" width="14.28515625" style="12" customWidth="1"/>
    <col min="11529" max="11529" width="9.85546875" style="12" customWidth="1"/>
    <col min="11530" max="11530" width="10.7109375" style="12" customWidth="1"/>
    <col min="11531" max="11531" width="14.85546875" style="12" customWidth="1"/>
    <col min="11532" max="11532" width="16" style="12" customWidth="1"/>
    <col min="11533" max="11535" width="11.42578125" style="12"/>
    <col min="11536" max="11536" width="13" style="12" customWidth="1"/>
    <col min="11537" max="11769" width="11.42578125" style="12"/>
    <col min="11770" max="11770" width="0" style="12" hidden="1" customWidth="1"/>
    <col min="11771" max="11771" width="3.5703125" style="12" customWidth="1"/>
    <col min="11772" max="11772" width="8.42578125" style="12" customWidth="1"/>
    <col min="11773" max="11773" width="5" style="12" bestFit="1" customWidth="1"/>
    <col min="11774" max="11774" width="45.42578125" style="12" customWidth="1"/>
    <col min="11775" max="11775" width="14.7109375" style="12" customWidth="1"/>
    <col min="11776" max="11776" width="13.140625" style="12" customWidth="1"/>
    <col min="11777" max="11777" width="12" style="12" customWidth="1"/>
    <col min="11778" max="11778" width="14.140625" style="12" customWidth="1"/>
    <col min="11779" max="11779" width="15" style="12" customWidth="1"/>
    <col min="11780" max="11780" width="14" style="12" customWidth="1"/>
    <col min="11781" max="11781" width="13.140625" style="12" customWidth="1"/>
    <col min="11782" max="11782" width="9.42578125" style="12" customWidth="1"/>
    <col min="11783" max="11783" width="10.7109375" style="12" customWidth="1"/>
    <col min="11784" max="11784" width="14.28515625" style="12" customWidth="1"/>
    <col min="11785" max="11785" width="9.85546875" style="12" customWidth="1"/>
    <col min="11786" max="11786" width="10.7109375" style="12" customWidth="1"/>
    <col min="11787" max="11787" width="14.85546875" style="12" customWidth="1"/>
    <col min="11788" max="11788" width="16" style="12" customWidth="1"/>
    <col min="11789" max="11791" width="11.42578125" style="12"/>
    <col min="11792" max="11792" width="13" style="12" customWidth="1"/>
    <col min="11793" max="12025" width="11.42578125" style="12"/>
    <col min="12026" max="12026" width="0" style="12" hidden="1" customWidth="1"/>
    <col min="12027" max="12027" width="3.5703125" style="12" customWidth="1"/>
    <col min="12028" max="12028" width="8.42578125" style="12" customWidth="1"/>
    <col min="12029" max="12029" width="5" style="12" bestFit="1" customWidth="1"/>
    <col min="12030" max="12030" width="45.42578125" style="12" customWidth="1"/>
    <col min="12031" max="12031" width="14.7109375" style="12" customWidth="1"/>
    <col min="12032" max="12032" width="13.140625" style="12" customWidth="1"/>
    <col min="12033" max="12033" width="12" style="12" customWidth="1"/>
    <col min="12034" max="12034" width="14.140625" style="12" customWidth="1"/>
    <col min="12035" max="12035" width="15" style="12" customWidth="1"/>
    <col min="12036" max="12036" width="14" style="12" customWidth="1"/>
    <col min="12037" max="12037" width="13.140625" style="12" customWidth="1"/>
    <col min="12038" max="12038" width="9.42578125" style="12" customWidth="1"/>
    <col min="12039" max="12039" width="10.7109375" style="12" customWidth="1"/>
    <col min="12040" max="12040" width="14.28515625" style="12" customWidth="1"/>
    <col min="12041" max="12041" width="9.85546875" style="12" customWidth="1"/>
    <col min="12042" max="12042" width="10.7109375" style="12" customWidth="1"/>
    <col min="12043" max="12043" width="14.85546875" style="12" customWidth="1"/>
    <col min="12044" max="12044" width="16" style="12" customWidth="1"/>
    <col min="12045" max="12047" width="11.42578125" style="12"/>
    <col min="12048" max="12048" width="13" style="12" customWidth="1"/>
    <col min="12049" max="12281" width="11.42578125" style="12"/>
    <col min="12282" max="12282" width="0" style="12" hidden="1" customWidth="1"/>
    <col min="12283" max="12283" width="3.5703125" style="12" customWidth="1"/>
    <col min="12284" max="12284" width="8.42578125" style="12" customWidth="1"/>
    <col min="12285" max="12285" width="5" style="12" bestFit="1" customWidth="1"/>
    <col min="12286" max="12286" width="45.42578125" style="12" customWidth="1"/>
    <col min="12287" max="12287" width="14.7109375" style="12" customWidth="1"/>
    <col min="12288" max="12288" width="13.140625" style="12" customWidth="1"/>
    <col min="12289" max="12289" width="12" style="12" customWidth="1"/>
    <col min="12290" max="12290" width="14.140625" style="12" customWidth="1"/>
    <col min="12291" max="12291" width="15" style="12" customWidth="1"/>
    <col min="12292" max="12292" width="14" style="12" customWidth="1"/>
    <col min="12293" max="12293" width="13.140625" style="12" customWidth="1"/>
    <col min="12294" max="12294" width="9.42578125" style="12" customWidth="1"/>
    <col min="12295" max="12295" width="10.7109375" style="12" customWidth="1"/>
    <col min="12296" max="12296" width="14.28515625" style="12" customWidth="1"/>
    <col min="12297" max="12297" width="9.85546875" style="12" customWidth="1"/>
    <col min="12298" max="12298" width="10.7109375" style="12" customWidth="1"/>
    <col min="12299" max="12299" width="14.85546875" style="12" customWidth="1"/>
    <col min="12300" max="12300" width="16" style="12" customWidth="1"/>
    <col min="12301" max="12303" width="11.42578125" style="12"/>
    <col min="12304" max="12304" width="13" style="12" customWidth="1"/>
    <col min="12305" max="12537" width="11.42578125" style="12"/>
    <col min="12538" max="12538" width="0" style="12" hidden="1" customWidth="1"/>
    <col min="12539" max="12539" width="3.5703125" style="12" customWidth="1"/>
    <col min="12540" max="12540" width="8.42578125" style="12" customWidth="1"/>
    <col min="12541" max="12541" width="5" style="12" bestFit="1" customWidth="1"/>
    <col min="12542" max="12542" width="45.42578125" style="12" customWidth="1"/>
    <col min="12543" max="12543" width="14.7109375" style="12" customWidth="1"/>
    <col min="12544" max="12544" width="13.140625" style="12" customWidth="1"/>
    <col min="12545" max="12545" width="12" style="12" customWidth="1"/>
    <col min="12546" max="12546" width="14.140625" style="12" customWidth="1"/>
    <col min="12547" max="12547" width="15" style="12" customWidth="1"/>
    <col min="12548" max="12548" width="14" style="12" customWidth="1"/>
    <col min="12549" max="12549" width="13.140625" style="12" customWidth="1"/>
    <col min="12550" max="12550" width="9.42578125" style="12" customWidth="1"/>
    <col min="12551" max="12551" width="10.7109375" style="12" customWidth="1"/>
    <col min="12552" max="12552" width="14.28515625" style="12" customWidth="1"/>
    <col min="12553" max="12553" width="9.85546875" style="12" customWidth="1"/>
    <col min="12554" max="12554" width="10.7109375" style="12" customWidth="1"/>
    <col min="12555" max="12555" width="14.85546875" style="12" customWidth="1"/>
    <col min="12556" max="12556" width="16" style="12" customWidth="1"/>
    <col min="12557" max="12559" width="11.42578125" style="12"/>
    <col min="12560" max="12560" width="13" style="12" customWidth="1"/>
    <col min="12561" max="12793" width="11.42578125" style="12"/>
    <col min="12794" max="12794" width="0" style="12" hidden="1" customWidth="1"/>
    <col min="12795" max="12795" width="3.5703125" style="12" customWidth="1"/>
    <col min="12796" max="12796" width="8.42578125" style="12" customWidth="1"/>
    <col min="12797" max="12797" width="5" style="12" bestFit="1" customWidth="1"/>
    <col min="12798" max="12798" width="45.42578125" style="12" customWidth="1"/>
    <col min="12799" max="12799" width="14.7109375" style="12" customWidth="1"/>
    <col min="12800" max="12800" width="13.140625" style="12" customWidth="1"/>
    <col min="12801" max="12801" width="12" style="12" customWidth="1"/>
    <col min="12802" max="12802" width="14.140625" style="12" customWidth="1"/>
    <col min="12803" max="12803" width="15" style="12" customWidth="1"/>
    <col min="12804" max="12804" width="14" style="12" customWidth="1"/>
    <col min="12805" max="12805" width="13.140625" style="12" customWidth="1"/>
    <col min="12806" max="12806" width="9.42578125" style="12" customWidth="1"/>
    <col min="12807" max="12807" width="10.7109375" style="12" customWidth="1"/>
    <col min="12808" max="12808" width="14.28515625" style="12" customWidth="1"/>
    <col min="12809" max="12809" width="9.85546875" style="12" customWidth="1"/>
    <col min="12810" max="12810" width="10.7109375" style="12" customWidth="1"/>
    <col min="12811" max="12811" width="14.85546875" style="12" customWidth="1"/>
    <col min="12812" max="12812" width="16" style="12" customWidth="1"/>
    <col min="12813" max="12815" width="11.42578125" style="12"/>
    <col min="12816" max="12816" width="13" style="12" customWidth="1"/>
    <col min="12817" max="13049" width="11.42578125" style="12"/>
    <col min="13050" max="13050" width="0" style="12" hidden="1" customWidth="1"/>
    <col min="13051" max="13051" width="3.5703125" style="12" customWidth="1"/>
    <col min="13052" max="13052" width="8.42578125" style="12" customWidth="1"/>
    <col min="13053" max="13053" width="5" style="12" bestFit="1" customWidth="1"/>
    <col min="13054" max="13054" width="45.42578125" style="12" customWidth="1"/>
    <col min="13055" max="13055" width="14.7109375" style="12" customWidth="1"/>
    <col min="13056" max="13056" width="13.140625" style="12" customWidth="1"/>
    <col min="13057" max="13057" width="12" style="12" customWidth="1"/>
    <col min="13058" max="13058" width="14.140625" style="12" customWidth="1"/>
    <col min="13059" max="13059" width="15" style="12" customWidth="1"/>
    <col min="13060" max="13060" width="14" style="12" customWidth="1"/>
    <col min="13061" max="13061" width="13.140625" style="12" customWidth="1"/>
    <col min="13062" max="13062" width="9.42578125" style="12" customWidth="1"/>
    <col min="13063" max="13063" width="10.7109375" style="12" customWidth="1"/>
    <col min="13064" max="13064" width="14.28515625" style="12" customWidth="1"/>
    <col min="13065" max="13065" width="9.85546875" style="12" customWidth="1"/>
    <col min="13066" max="13066" width="10.7109375" style="12" customWidth="1"/>
    <col min="13067" max="13067" width="14.85546875" style="12" customWidth="1"/>
    <col min="13068" max="13068" width="16" style="12" customWidth="1"/>
    <col min="13069" max="13071" width="11.42578125" style="12"/>
    <col min="13072" max="13072" width="13" style="12" customWidth="1"/>
    <col min="13073" max="13305" width="11.42578125" style="12"/>
    <col min="13306" max="13306" width="0" style="12" hidden="1" customWidth="1"/>
    <col min="13307" max="13307" width="3.5703125" style="12" customWidth="1"/>
    <col min="13308" max="13308" width="8.42578125" style="12" customWidth="1"/>
    <col min="13309" max="13309" width="5" style="12" bestFit="1" customWidth="1"/>
    <col min="13310" max="13310" width="45.42578125" style="12" customWidth="1"/>
    <col min="13311" max="13311" width="14.7109375" style="12" customWidth="1"/>
    <col min="13312" max="13312" width="13.140625" style="12" customWidth="1"/>
    <col min="13313" max="13313" width="12" style="12" customWidth="1"/>
    <col min="13314" max="13314" width="14.140625" style="12" customWidth="1"/>
    <col min="13315" max="13315" width="15" style="12" customWidth="1"/>
    <col min="13316" max="13316" width="14" style="12" customWidth="1"/>
    <col min="13317" max="13317" width="13.140625" style="12" customWidth="1"/>
    <col min="13318" max="13318" width="9.42578125" style="12" customWidth="1"/>
    <col min="13319" max="13319" width="10.7109375" style="12" customWidth="1"/>
    <col min="13320" max="13320" width="14.28515625" style="12" customWidth="1"/>
    <col min="13321" max="13321" width="9.85546875" style="12" customWidth="1"/>
    <col min="13322" max="13322" width="10.7109375" style="12" customWidth="1"/>
    <col min="13323" max="13323" width="14.85546875" style="12" customWidth="1"/>
    <col min="13324" max="13324" width="16" style="12" customWidth="1"/>
    <col min="13325" max="13327" width="11.42578125" style="12"/>
    <col min="13328" max="13328" width="13" style="12" customWidth="1"/>
    <col min="13329" max="13561" width="11.42578125" style="12"/>
    <col min="13562" max="13562" width="0" style="12" hidden="1" customWidth="1"/>
    <col min="13563" max="13563" width="3.5703125" style="12" customWidth="1"/>
    <col min="13564" max="13564" width="8.42578125" style="12" customWidth="1"/>
    <col min="13565" max="13565" width="5" style="12" bestFit="1" customWidth="1"/>
    <col min="13566" max="13566" width="45.42578125" style="12" customWidth="1"/>
    <col min="13567" max="13567" width="14.7109375" style="12" customWidth="1"/>
    <col min="13568" max="13568" width="13.140625" style="12" customWidth="1"/>
    <col min="13569" max="13569" width="12" style="12" customWidth="1"/>
    <col min="13570" max="13570" width="14.140625" style="12" customWidth="1"/>
    <col min="13571" max="13571" width="15" style="12" customWidth="1"/>
    <col min="13572" max="13572" width="14" style="12" customWidth="1"/>
    <col min="13573" max="13573" width="13.140625" style="12" customWidth="1"/>
    <col min="13574" max="13574" width="9.42578125" style="12" customWidth="1"/>
    <col min="13575" max="13575" width="10.7109375" style="12" customWidth="1"/>
    <col min="13576" max="13576" width="14.28515625" style="12" customWidth="1"/>
    <col min="13577" max="13577" width="9.85546875" style="12" customWidth="1"/>
    <col min="13578" max="13578" width="10.7109375" style="12" customWidth="1"/>
    <col min="13579" max="13579" width="14.85546875" style="12" customWidth="1"/>
    <col min="13580" max="13580" width="16" style="12" customWidth="1"/>
    <col min="13581" max="13583" width="11.42578125" style="12"/>
    <col min="13584" max="13584" width="13" style="12" customWidth="1"/>
    <col min="13585" max="13817" width="11.42578125" style="12"/>
    <col min="13818" max="13818" width="0" style="12" hidden="1" customWidth="1"/>
    <col min="13819" max="13819" width="3.5703125" style="12" customWidth="1"/>
    <col min="13820" max="13820" width="8.42578125" style="12" customWidth="1"/>
    <col min="13821" max="13821" width="5" style="12" bestFit="1" customWidth="1"/>
    <col min="13822" max="13822" width="45.42578125" style="12" customWidth="1"/>
    <col min="13823" max="13823" width="14.7109375" style="12" customWidth="1"/>
    <col min="13824" max="13824" width="13.140625" style="12" customWidth="1"/>
    <col min="13825" max="13825" width="12" style="12" customWidth="1"/>
    <col min="13826" max="13826" width="14.140625" style="12" customWidth="1"/>
    <col min="13827" max="13827" width="15" style="12" customWidth="1"/>
    <col min="13828" max="13828" width="14" style="12" customWidth="1"/>
    <col min="13829" max="13829" width="13.140625" style="12" customWidth="1"/>
    <col min="13830" max="13830" width="9.42578125" style="12" customWidth="1"/>
    <col min="13831" max="13831" width="10.7109375" style="12" customWidth="1"/>
    <col min="13832" max="13832" width="14.28515625" style="12" customWidth="1"/>
    <col min="13833" max="13833" width="9.85546875" style="12" customWidth="1"/>
    <col min="13834" max="13834" width="10.7109375" style="12" customWidth="1"/>
    <col min="13835" max="13835" width="14.85546875" style="12" customWidth="1"/>
    <col min="13836" max="13836" width="16" style="12" customWidth="1"/>
    <col min="13837" max="13839" width="11.42578125" style="12"/>
    <col min="13840" max="13840" width="13" style="12" customWidth="1"/>
    <col min="13841" max="14073" width="11.42578125" style="12"/>
    <col min="14074" max="14074" width="0" style="12" hidden="1" customWidth="1"/>
    <col min="14075" max="14075" width="3.5703125" style="12" customWidth="1"/>
    <col min="14076" max="14076" width="8.42578125" style="12" customWidth="1"/>
    <col min="14077" max="14077" width="5" style="12" bestFit="1" customWidth="1"/>
    <col min="14078" max="14078" width="45.42578125" style="12" customWidth="1"/>
    <col min="14079" max="14079" width="14.7109375" style="12" customWidth="1"/>
    <col min="14080" max="14080" width="13.140625" style="12" customWidth="1"/>
    <col min="14081" max="14081" width="12" style="12" customWidth="1"/>
    <col min="14082" max="14082" width="14.140625" style="12" customWidth="1"/>
    <col min="14083" max="14083" width="15" style="12" customWidth="1"/>
    <col min="14084" max="14084" width="14" style="12" customWidth="1"/>
    <col min="14085" max="14085" width="13.140625" style="12" customWidth="1"/>
    <col min="14086" max="14086" width="9.42578125" style="12" customWidth="1"/>
    <col min="14087" max="14087" width="10.7109375" style="12" customWidth="1"/>
    <col min="14088" max="14088" width="14.28515625" style="12" customWidth="1"/>
    <col min="14089" max="14089" width="9.85546875" style="12" customWidth="1"/>
    <col min="14090" max="14090" width="10.7109375" style="12" customWidth="1"/>
    <col min="14091" max="14091" width="14.85546875" style="12" customWidth="1"/>
    <col min="14092" max="14092" width="16" style="12" customWidth="1"/>
    <col min="14093" max="14095" width="11.42578125" style="12"/>
    <col min="14096" max="14096" width="13" style="12" customWidth="1"/>
    <col min="14097" max="14329" width="11.42578125" style="12"/>
    <col min="14330" max="14330" width="0" style="12" hidden="1" customWidth="1"/>
    <col min="14331" max="14331" width="3.5703125" style="12" customWidth="1"/>
    <col min="14332" max="14332" width="8.42578125" style="12" customWidth="1"/>
    <col min="14333" max="14333" width="5" style="12" bestFit="1" customWidth="1"/>
    <col min="14334" max="14334" width="45.42578125" style="12" customWidth="1"/>
    <col min="14335" max="14335" width="14.7109375" style="12" customWidth="1"/>
    <col min="14336" max="14336" width="13.140625" style="12" customWidth="1"/>
    <col min="14337" max="14337" width="12" style="12" customWidth="1"/>
    <col min="14338" max="14338" width="14.140625" style="12" customWidth="1"/>
    <col min="14339" max="14339" width="15" style="12" customWidth="1"/>
    <col min="14340" max="14340" width="14" style="12" customWidth="1"/>
    <col min="14341" max="14341" width="13.140625" style="12" customWidth="1"/>
    <col min="14342" max="14342" width="9.42578125" style="12" customWidth="1"/>
    <col min="14343" max="14343" width="10.7109375" style="12" customWidth="1"/>
    <col min="14344" max="14344" width="14.28515625" style="12" customWidth="1"/>
    <col min="14345" max="14345" width="9.85546875" style="12" customWidth="1"/>
    <col min="14346" max="14346" width="10.7109375" style="12" customWidth="1"/>
    <col min="14347" max="14347" width="14.85546875" style="12" customWidth="1"/>
    <col min="14348" max="14348" width="16" style="12" customWidth="1"/>
    <col min="14349" max="14351" width="11.42578125" style="12"/>
    <col min="14352" max="14352" width="13" style="12" customWidth="1"/>
    <col min="14353" max="14585" width="11.42578125" style="12"/>
    <col min="14586" max="14586" width="0" style="12" hidden="1" customWidth="1"/>
    <col min="14587" max="14587" width="3.5703125" style="12" customWidth="1"/>
    <col min="14588" max="14588" width="8.42578125" style="12" customWidth="1"/>
    <col min="14589" max="14589" width="5" style="12" bestFit="1" customWidth="1"/>
    <col min="14590" max="14590" width="45.42578125" style="12" customWidth="1"/>
    <col min="14591" max="14591" width="14.7109375" style="12" customWidth="1"/>
    <col min="14592" max="14592" width="13.140625" style="12" customWidth="1"/>
    <col min="14593" max="14593" width="12" style="12" customWidth="1"/>
    <col min="14594" max="14594" width="14.140625" style="12" customWidth="1"/>
    <col min="14595" max="14595" width="15" style="12" customWidth="1"/>
    <col min="14596" max="14596" width="14" style="12" customWidth="1"/>
    <col min="14597" max="14597" width="13.140625" style="12" customWidth="1"/>
    <col min="14598" max="14598" width="9.42578125" style="12" customWidth="1"/>
    <col min="14599" max="14599" width="10.7109375" style="12" customWidth="1"/>
    <col min="14600" max="14600" width="14.28515625" style="12" customWidth="1"/>
    <col min="14601" max="14601" width="9.85546875" style="12" customWidth="1"/>
    <col min="14602" max="14602" width="10.7109375" style="12" customWidth="1"/>
    <col min="14603" max="14603" width="14.85546875" style="12" customWidth="1"/>
    <col min="14604" max="14604" width="16" style="12" customWidth="1"/>
    <col min="14605" max="14607" width="11.42578125" style="12"/>
    <col min="14608" max="14608" width="13" style="12" customWidth="1"/>
    <col min="14609" max="14841" width="11.42578125" style="12"/>
    <col min="14842" max="14842" width="0" style="12" hidden="1" customWidth="1"/>
    <col min="14843" max="14843" width="3.5703125" style="12" customWidth="1"/>
    <col min="14844" max="14844" width="8.42578125" style="12" customWidth="1"/>
    <col min="14845" max="14845" width="5" style="12" bestFit="1" customWidth="1"/>
    <col min="14846" max="14846" width="45.42578125" style="12" customWidth="1"/>
    <col min="14847" max="14847" width="14.7109375" style="12" customWidth="1"/>
    <col min="14848" max="14848" width="13.140625" style="12" customWidth="1"/>
    <col min="14849" max="14849" width="12" style="12" customWidth="1"/>
    <col min="14850" max="14850" width="14.140625" style="12" customWidth="1"/>
    <col min="14851" max="14851" width="15" style="12" customWidth="1"/>
    <col min="14852" max="14852" width="14" style="12" customWidth="1"/>
    <col min="14853" max="14853" width="13.140625" style="12" customWidth="1"/>
    <col min="14854" max="14854" width="9.42578125" style="12" customWidth="1"/>
    <col min="14855" max="14855" width="10.7109375" style="12" customWidth="1"/>
    <col min="14856" max="14856" width="14.28515625" style="12" customWidth="1"/>
    <col min="14857" max="14857" width="9.85546875" style="12" customWidth="1"/>
    <col min="14858" max="14858" width="10.7109375" style="12" customWidth="1"/>
    <col min="14859" max="14859" width="14.85546875" style="12" customWidth="1"/>
    <col min="14860" max="14860" width="16" style="12" customWidth="1"/>
    <col min="14861" max="14863" width="11.42578125" style="12"/>
    <col min="14864" max="14864" width="13" style="12" customWidth="1"/>
    <col min="14865" max="15097" width="11.42578125" style="12"/>
    <col min="15098" max="15098" width="0" style="12" hidden="1" customWidth="1"/>
    <col min="15099" max="15099" width="3.5703125" style="12" customWidth="1"/>
    <col min="15100" max="15100" width="8.42578125" style="12" customWidth="1"/>
    <col min="15101" max="15101" width="5" style="12" bestFit="1" customWidth="1"/>
    <col min="15102" max="15102" width="45.42578125" style="12" customWidth="1"/>
    <col min="15103" max="15103" width="14.7109375" style="12" customWidth="1"/>
    <col min="15104" max="15104" width="13.140625" style="12" customWidth="1"/>
    <col min="15105" max="15105" width="12" style="12" customWidth="1"/>
    <col min="15106" max="15106" width="14.140625" style="12" customWidth="1"/>
    <col min="15107" max="15107" width="15" style="12" customWidth="1"/>
    <col min="15108" max="15108" width="14" style="12" customWidth="1"/>
    <col min="15109" max="15109" width="13.140625" style="12" customWidth="1"/>
    <col min="15110" max="15110" width="9.42578125" style="12" customWidth="1"/>
    <col min="15111" max="15111" width="10.7109375" style="12" customWidth="1"/>
    <col min="15112" max="15112" width="14.28515625" style="12" customWidth="1"/>
    <col min="15113" max="15113" width="9.85546875" style="12" customWidth="1"/>
    <col min="15114" max="15114" width="10.7109375" style="12" customWidth="1"/>
    <col min="15115" max="15115" width="14.85546875" style="12" customWidth="1"/>
    <col min="15116" max="15116" width="16" style="12" customWidth="1"/>
    <col min="15117" max="15119" width="11.42578125" style="12"/>
    <col min="15120" max="15120" width="13" style="12" customWidth="1"/>
    <col min="15121" max="15353" width="11.42578125" style="12"/>
    <col min="15354" max="15354" width="0" style="12" hidden="1" customWidth="1"/>
    <col min="15355" max="15355" width="3.5703125" style="12" customWidth="1"/>
    <col min="15356" max="15356" width="8.42578125" style="12" customWidth="1"/>
    <col min="15357" max="15357" width="5" style="12" bestFit="1" customWidth="1"/>
    <col min="15358" max="15358" width="45.42578125" style="12" customWidth="1"/>
    <col min="15359" max="15359" width="14.7109375" style="12" customWidth="1"/>
    <col min="15360" max="15360" width="13.140625" style="12" customWidth="1"/>
    <col min="15361" max="15361" width="12" style="12" customWidth="1"/>
    <col min="15362" max="15362" width="14.140625" style="12" customWidth="1"/>
    <col min="15363" max="15363" width="15" style="12" customWidth="1"/>
    <col min="15364" max="15364" width="14" style="12" customWidth="1"/>
    <col min="15365" max="15365" width="13.140625" style="12" customWidth="1"/>
    <col min="15366" max="15366" width="9.42578125" style="12" customWidth="1"/>
    <col min="15367" max="15367" width="10.7109375" style="12" customWidth="1"/>
    <col min="15368" max="15368" width="14.28515625" style="12" customWidth="1"/>
    <col min="15369" max="15369" width="9.85546875" style="12" customWidth="1"/>
    <col min="15370" max="15370" width="10.7109375" style="12" customWidth="1"/>
    <col min="15371" max="15371" width="14.85546875" style="12" customWidth="1"/>
    <col min="15372" max="15372" width="16" style="12" customWidth="1"/>
    <col min="15373" max="15375" width="11.42578125" style="12"/>
    <col min="15376" max="15376" width="13" style="12" customWidth="1"/>
    <col min="15377" max="15609" width="11.42578125" style="12"/>
    <col min="15610" max="15610" width="0" style="12" hidden="1" customWidth="1"/>
    <col min="15611" max="15611" width="3.5703125" style="12" customWidth="1"/>
    <col min="15612" max="15612" width="8.42578125" style="12" customWidth="1"/>
    <col min="15613" max="15613" width="5" style="12" bestFit="1" customWidth="1"/>
    <col min="15614" max="15614" width="45.42578125" style="12" customWidth="1"/>
    <col min="15615" max="15615" width="14.7109375" style="12" customWidth="1"/>
    <col min="15616" max="15616" width="13.140625" style="12" customWidth="1"/>
    <col min="15617" max="15617" width="12" style="12" customWidth="1"/>
    <col min="15618" max="15618" width="14.140625" style="12" customWidth="1"/>
    <col min="15619" max="15619" width="15" style="12" customWidth="1"/>
    <col min="15620" max="15620" width="14" style="12" customWidth="1"/>
    <col min="15621" max="15621" width="13.140625" style="12" customWidth="1"/>
    <col min="15622" max="15622" width="9.42578125" style="12" customWidth="1"/>
    <col min="15623" max="15623" width="10.7109375" style="12" customWidth="1"/>
    <col min="15624" max="15624" width="14.28515625" style="12" customWidth="1"/>
    <col min="15625" max="15625" width="9.85546875" style="12" customWidth="1"/>
    <col min="15626" max="15626" width="10.7109375" style="12" customWidth="1"/>
    <col min="15627" max="15627" width="14.85546875" style="12" customWidth="1"/>
    <col min="15628" max="15628" width="16" style="12" customWidth="1"/>
    <col min="15629" max="15631" width="11.42578125" style="12"/>
    <col min="15632" max="15632" width="13" style="12" customWidth="1"/>
    <col min="15633" max="15865" width="11.42578125" style="12"/>
    <col min="15866" max="15866" width="0" style="12" hidden="1" customWidth="1"/>
    <col min="15867" max="15867" width="3.5703125" style="12" customWidth="1"/>
    <col min="15868" max="15868" width="8.42578125" style="12" customWidth="1"/>
    <col min="15869" max="15869" width="5" style="12" bestFit="1" customWidth="1"/>
    <col min="15870" max="15870" width="45.42578125" style="12" customWidth="1"/>
    <col min="15871" max="15871" width="14.7109375" style="12" customWidth="1"/>
    <col min="15872" max="15872" width="13.140625" style="12" customWidth="1"/>
    <col min="15873" max="15873" width="12" style="12" customWidth="1"/>
    <col min="15874" max="15874" width="14.140625" style="12" customWidth="1"/>
    <col min="15875" max="15875" width="15" style="12" customWidth="1"/>
    <col min="15876" max="15876" width="14" style="12" customWidth="1"/>
    <col min="15877" max="15877" width="13.140625" style="12" customWidth="1"/>
    <col min="15878" max="15878" width="9.42578125" style="12" customWidth="1"/>
    <col min="15879" max="15879" width="10.7109375" style="12" customWidth="1"/>
    <col min="15880" max="15880" width="14.28515625" style="12" customWidth="1"/>
    <col min="15881" max="15881" width="9.85546875" style="12" customWidth="1"/>
    <col min="15882" max="15882" width="10.7109375" style="12" customWidth="1"/>
    <col min="15883" max="15883" width="14.85546875" style="12" customWidth="1"/>
    <col min="15884" max="15884" width="16" style="12" customWidth="1"/>
    <col min="15885" max="15887" width="11.42578125" style="12"/>
    <col min="15888" max="15888" width="13" style="12" customWidth="1"/>
    <col min="15889" max="16121" width="11.42578125" style="12"/>
    <col min="16122" max="16122" width="0" style="12" hidden="1" customWidth="1"/>
    <col min="16123" max="16123" width="3.5703125" style="12" customWidth="1"/>
    <col min="16124" max="16124" width="8.42578125" style="12" customWidth="1"/>
    <col min="16125" max="16125" width="5" style="12" bestFit="1" customWidth="1"/>
    <col min="16126" max="16126" width="45.42578125" style="12" customWidth="1"/>
    <col min="16127" max="16127" width="14.7109375" style="12" customWidth="1"/>
    <col min="16128" max="16128" width="13.140625" style="12" customWidth="1"/>
    <col min="16129" max="16129" width="12" style="12" customWidth="1"/>
    <col min="16130" max="16130" width="14.140625" style="12" customWidth="1"/>
    <col min="16131" max="16131" width="15" style="12" customWidth="1"/>
    <col min="16132" max="16132" width="14" style="12" customWidth="1"/>
    <col min="16133" max="16133" width="13.140625" style="12" customWidth="1"/>
    <col min="16134" max="16134" width="9.42578125" style="12" customWidth="1"/>
    <col min="16135" max="16135" width="10.7109375" style="12" customWidth="1"/>
    <col min="16136" max="16136" width="14.28515625" style="12" customWidth="1"/>
    <col min="16137" max="16137" width="9.85546875" style="12" customWidth="1"/>
    <col min="16138" max="16138" width="10.7109375" style="12" customWidth="1"/>
    <col min="16139" max="16139" width="14.85546875" style="12" customWidth="1"/>
    <col min="16140" max="16140" width="16" style="12" customWidth="1"/>
    <col min="16141" max="16143" width="11.42578125" style="12"/>
    <col min="16144" max="16144" width="13" style="12" customWidth="1"/>
    <col min="16145" max="16384" width="11.42578125" style="12"/>
  </cols>
  <sheetData>
    <row r="1" spans="1:19" s="136" customFormat="1" ht="21" x14ac:dyDescent="0.25">
      <c r="A1" s="254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19" s="136" customFormat="1" ht="21" x14ac:dyDescent="0.25">
      <c r="A2" s="254" t="s">
        <v>199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19" s="136" customFormat="1" ht="21" hidden="1" customHeight="1" x14ac:dyDescent="0.25">
      <c r="A3" s="15"/>
      <c r="B3" s="61"/>
      <c r="C3" s="61"/>
      <c r="D3" s="62"/>
      <c r="E3" s="13"/>
      <c r="F3" s="12"/>
      <c r="G3" s="12"/>
      <c r="H3" s="12"/>
      <c r="I3" s="12"/>
      <c r="J3" s="12"/>
      <c r="K3" s="12"/>
      <c r="L3" s="83"/>
      <c r="M3" s="163"/>
      <c r="N3" s="163"/>
      <c r="O3" s="83"/>
    </row>
    <row r="4" spans="1:19" s="136" customFormat="1" ht="21" customHeight="1" x14ac:dyDescent="0.25">
      <c r="A4" s="15"/>
      <c r="B4" s="61"/>
      <c r="C4" s="61"/>
      <c r="D4" s="62"/>
      <c r="E4" s="13"/>
      <c r="F4" s="12"/>
      <c r="G4" s="12"/>
      <c r="H4" s="12"/>
      <c r="I4" s="12"/>
      <c r="J4" s="12"/>
      <c r="K4" s="12"/>
      <c r="L4" s="83"/>
      <c r="M4" s="163"/>
      <c r="N4" s="163"/>
      <c r="O4" s="83"/>
    </row>
    <row r="5" spans="1:19" s="13" customFormat="1" x14ac:dyDescent="0.25">
      <c r="A5" s="34"/>
      <c r="B5" s="61"/>
      <c r="C5" s="61"/>
      <c r="D5" s="63"/>
      <c r="E5" s="34"/>
      <c r="F5" s="34"/>
      <c r="G5" s="27"/>
      <c r="H5" s="34"/>
      <c r="I5" s="27"/>
      <c r="J5" s="27"/>
      <c r="K5" s="12"/>
      <c r="L5" s="84"/>
      <c r="M5" s="164"/>
      <c r="N5" s="164"/>
      <c r="O5" s="84"/>
    </row>
    <row r="6" spans="1:19" s="136" customFormat="1" ht="15.75" customHeight="1" x14ac:dyDescent="0.25">
      <c r="A6" s="240" t="s">
        <v>1</v>
      </c>
      <c r="B6" s="241"/>
      <c r="C6" s="241"/>
      <c r="D6" s="241"/>
      <c r="E6" s="242"/>
      <c r="F6" s="238" t="s">
        <v>2</v>
      </c>
      <c r="G6" s="238" t="s">
        <v>3</v>
      </c>
      <c r="H6" s="238" t="s">
        <v>4</v>
      </c>
      <c r="I6" s="238" t="s">
        <v>5</v>
      </c>
      <c r="J6" s="238" t="s">
        <v>6</v>
      </c>
      <c r="K6" s="238" t="s">
        <v>7</v>
      </c>
      <c r="L6" s="246" t="s">
        <v>178</v>
      </c>
      <c r="M6" s="247"/>
      <c r="N6" s="248"/>
      <c r="O6" s="249" t="s">
        <v>8</v>
      </c>
      <c r="P6" s="249"/>
      <c r="Q6" s="249"/>
      <c r="R6" s="255" t="s">
        <v>9</v>
      </c>
      <c r="S6" s="238" t="s">
        <v>10</v>
      </c>
    </row>
    <row r="7" spans="1:19" s="28" customFormat="1" ht="30.75" customHeight="1" x14ac:dyDescent="0.25">
      <c r="A7" s="243"/>
      <c r="B7" s="244"/>
      <c r="C7" s="244"/>
      <c r="D7" s="244"/>
      <c r="E7" s="245"/>
      <c r="F7" s="239"/>
      <c r="G7" s="239"/>
      <c r="H7" s="239"/>
      <c r="I7" s="239"/>
      <c r="J7" s="239"/>
      <c r="K7" s="239"/>
      <c r="L7" s="234" t="s">
        <v>11</v>
      </c>
      <c r="M7" s="234" t="s">
        <v>12</v>
      </c>
      <c r="N7" s="234" t="s">
        <v>179</v>
      </c>
      <c r="O7" s="68" t="s">
        <v>11</v>
      </c>
      <c r="P7" s="165" t="s">
        <v>12</v>
      </c>
      <c r="Q7" s="165" t="s">
        <v>13</v>
      </c>
      <c r="R7" s="256"/>
      <c r="S7" s="239"/>
    </row>
    <row r="8" spans="1:19" s="168" customFormat="1" ht="15.75" x14ac:dyDescent="0.25">
      <c r="A8" s="49"/>
      <c r="B8" s="50"/>
      <c r="C8" s="50"/>
      <c r="D8" s="51"/>
      <c r="E8" s="49"/>
      <c r="F8" s="23"/>
      <c r="G8" s="23"/>
      <c r="H8" s="23"/>
      <c r="I8" s="23"/>
      <c r="J8" s="23"/>
      <c r="K8" s="23"/>
      <c r="L8" s="166"/>
      <c r="M8" s="166"/>
      <c r="N8" s="166"/>
      <c r="O8" s="71"/>
      <c r="P8" s="166"/>
      <c r="Q8" s="166"/>
      <c r="R8" s="71"/>
      <c r="S8" s="23"/>
    </row>
    <row r="9" spans="1:19" s="168" customFormat="1" ht="15.75" customHeight="1" x14ac:dyDescent="0.25">
      <c r="A9" s="66" t="s">
        <v>14</v>
      </c>
      <c r="B9" s="29"/>
      <c r="C9" s="29"/>
      <c r="D9" s="52"/>
      <c r="E9" s="57"/>
      <c r="F9" s="42">
        <f t="shared" ref="F9:K9" si="0">SUM(F11+F167)</f>
        <v>77166800</v>
      </c>
      <c r="G9" s="42">
        <f t="shared" si="0"/>
        <v>1728578</v>
      </c>
      <c r="H9" s="42">
        <f t="shared" si="0"/>
        <v>0</v>
      </c>
      <c r="I9" s="65">
        <f t="shared" si="0"/>
        <v>3045684</v>
      </c>
      <c r="J9" s="65">
        <f t="shared" si="0"/>
        <v>78895378</v>
      </c>
      <c r="K9" s="65">
        <f t="shared" si="0"/>
        <v>56590549</v>
      </c>
      <c r="L9" s="65">
        <f>SUM(L11+L167)</f>
        <v>36369087.549999997</v>
      </c>
      <c r="M9" s="43">
        <f>SUM(L9/J9*100)</f>
        <v>46.0978684327997</v>
      </c>
      <c r="N9" s="43">
        <f>SUM(L9/K9*100)</f>
        <v>64.267069665643277</v>
      </c>
      <c r="O9" s="65">
        <f>SUM(O11+O167)</f>
        <v>33780233.25</v>
      </c>
      <c r="P9" s="43">
        <f>SUM(O9/J9*100)</f>
        <v>42.816492051029911</v>
      </c>
      <c r="Q9" s="43">
        <f>SUM(O9/K9*100)</f>
        <v>59.692358259327015</v>
      </c>
      <c r="R9" s="187">
        <f>SUM(R11+R167)</f>
        <v>8550641.9900000002</v>
      </c>
      <c r="S9" s="187">
        <f>SUM(S11+S167)</f>
        <v>25229591.259999998</v>
      </c>
    </row>
    <row r="10" spans="1:19" s="168" customFormat="1" ht="15" customHeight="1" x14ac:dyDescent="0.25">
      <c r="A10" s="18"/>
      <c r="B10" s="19"/>
      <c r="C10" s="19"/>
      <c r="D10" s="17"/>
      <c r="E10" s="10"/>
      <c r="F10" s="39"/>
      <c r="G10" s="92"/>
      <c r="H10" s="92"/>
      <c r="I10" s="92"/>
      <c r="J10" s="92"/>
      <c r="K10" s="92"/>
      <c r="L10" s="48"/>
      <c r="M10" s="48"/>
      <c r="N10" s="48"/>
      <c r="O10" s="93"/>
      <c r="P10" s="48"/>
      <c r="Q10" s="48"/>
      <c r="R10" s="72"/>
      <c r="S10" s="39"/>
    </row>
    <row r="11" spans="1:19" s="168" customFormat="1" ht="15" customHeight="1" x14ac:dyDescent="0.25">
      <c r="A11" s="66" t="s">
        <v>15</v>
      </c>
      <c r="B11" s="29"/>
      <c r="C11" s="29"/>
      <c r="D11" s="52"/>
      <c r="E11" s="57"/>
      <c r="F11" s="44">
        <f>F13+F41+F93+F148</f>
        <v>69175400</v>
      </c>
      <c r="G11" s="44">
        <f>G13+G41+G93+G148+G145</f>
        <v>0</v>
      </c>
      <c r="H11" s="44">
        <f>H13+H41+H93+H148</f>
        <v>0</v>
      </c>
      <c r="I11" s="44">
        <f>I13+I41+I93+I148</f>
        <v>816916</v>
      </c>
      <c r="J11" s="44">
        <f>J13+J41+J93+J148+J145</f>
        <v>69175400</v>
      </c>
      <c r="K11" s="44">
        <f>K13+K41+K93+K148+K145</f>
        <v>47267288</v>
      </c>
      <c r="L11" s="73">
        <f>L13+L41+L93+L148+L145</f>
        <v>28332854.489999998</v>
      </c>
      <c r="M11" s="183">
        <f>SUM(L11/J11*100)</f>
        <v>40.957991554801268</v>
      </c>
      <c r="N11" s="183">
        <f>SUM(L11/K11*100)</f>
        <v>59.941781491673474</v>
      </c>
      <c r="O11" s="73">
        <f>O13+O41+O93+O148+O145</f>
        <v>27487328.739999998</v>
      </c>
      <c r="P11" s="183">
        <f>SUM(O11/J11*100)</f>
        <v>39.735699020171907</v>
      </c>
      <c r="Q11" s="183">
        <f>SUM(O11/K11*100)</f>
        <v>58.152963504062264</v>
      </c>
      <c r="R11" s="188">
        <f>R13+R41+R93+R148+R145</f>
        <v>5693054.5499999998</v>
      </c>
      <c r="S11" s="188">
        <f>S13+S41+S93+S148+S145</f>
        <v>21794274.189999998</v>
      </c>
    </row>
    <row r="12" spans="1:19" s="168" customFormat="1" ht="15" customHeight="1" x14ac:dyDescent="0.25">
      <c r="A12" s="10"/>
      <c r="B12" s="19"/>
      <c r="C12" s="19"/>
      <c r="D12" s="17"/>
      <c r="E12" s="10"/>
      <c r="F12" s="39"/>
      <c r="G12" s="39"/>
      <c r="H12" s="39"/>
      <c r="I12" s="39"/>
      <c r="J12" s="39"/>
      <c r="K12" s="39"/>
      <c r="L12" s="48"/>
      <c r="M12" s="48"/>
      <c r="N12" s="48"/>
      <c r="O12" s="189"/>
      <c r="P12" s="48"/>
      <c r="Q12" s="48"/>
      <c r="R12" s="72"/>
      <c r="S12" s="72"/>
    </row>
    <row r="13" spans="1:19" s="168" customFormat="1" ht="15" customHeight="1" x14ac:dyDescent="0.25">
      <c r="A13" s="250" t="s">
        <v>16</v>
      </c>
      <c r="B13" s="250"/>
      <c r="C13" s="250"/>
      <c r="D13" s="250"/>
      <c r="E13" s="251"/>
      <c r="F13" s="38">
        <f>SUM(F15+F19+F21+F23+F25+F34)</f>
        <v>10712000</v>
      </c>
      <c r="G13" s="38">
        <f t="shared" ref="G13:L13" si="1">SUM(G15+G19+G21+G23+G25+G34+G32)</f>
        <v>484337</v>
      </c>
      <c r="H13" s="38">
        <f t="shared" si="1"/>
        <v>0</v>
      </c>
      <c r="I13" s="38">
        <f>SUM(I15+I19+I21+I23+I25+I34+I32)</f>
        <v>242498</v>
      </c>
      <c r="J13" s="38">
        <f t="shared" si="1"/>
        <v>11196337</v>
      </c>
      <c r="K13" s="205">
        <f t="shared" si="1"/>
        <v>8042719</v>
      </c>
      <c r="L13" s="70">
        <f t="shared" si="1"/>
        <v>6659061.5699999994</v>
      </c>
      <c r="M13" s="56">
        <f>SUM(L13/J13*100)</f>
        <v>59.475358503410526</v>
      </c>
      <c r="N13" s="56">
        <f>SUM(L13/K13*100)</f>
        <v>82.796148541307986</v>
      </c>
      <c r="O13" s="70">
        <f>SUM(O15+O19+O21+O23+O25+O34+O32)</f>
        <v>6659061.5699999994</v>
      </c>
      <c r="P13" s="56">
        <f>SUM(O13/J13*100)</f>
        <v>59.475358503410526</v>
      </c>
      <c r="Q13" s="56">
        <f>SUM(O13/K13*100)</f>
        <v>82.796148541307986</v>
      </c>
      <c r="R13" s="70">
        <f>SUM(R15+R19+R21+R23+R25+R34+R32)</f>
        <v>3140593.94</v>
      </c>
      <c r="S13" s="70">
        <f>SUM(S15+S19+S21+S23+S25+S34+S32)</f>
        <v>3518467.6300000004</v>
      </c>
    </row>
    <row r="14" spans="1:19" s="168" customFormat="1" ht="15" customHeight="1" x14ac:dyDescent="0.25">
      <c r="A14" s="10"/>
      <c r="B14" s="5"/>
      <c r="C14" s="19"/>
      <c r="D14" s="17"/>
      <c r="E14" s="10"/>
      <c r="F14" s="2"/>
      <c r="G14" s="79"/>
      <c r="H14" s="79"/>
      <c r="I14" s="79"/>
      <c r="J14" s="79"/>
      <c r="K14" s="206"/>
      <c r="L14" s="87"/>
      <c r="M14" s="87"/>
      <c r="N14" s="87"/>
      <c r="O14" s="77"/>
      <c r="P14" s="87"/>
      <c r="Q14" s="87"/>
      <c r="R14" s="77"/>
      <c r="S14" s="77"/>
    </row>
    <row r="15" spans="1:19" s="168" customFormat="1" ht="15" customHeight="1" x14ac:dyDescent="0.25">
      <c r="A15" s="3"/>
      <c r="B15" s="19"/>
      <c r="C15" s="19" t="s">
        <v>17</v>
      </c>
      <c r="D15" s="37"/>
      <c r="E15" s="3"/>
      <c r="F15" s="38">
        <f t="shared" ref="F15:L15" si="2">SUM(F16:F17)</f>
        <v>8272740</v>
      </c>
      <c r="G15" s="70">
        <f t="shared" si="2"/>
        <v>0</v>
      </c>
      <c r="H15" s="38">
        <f t="shared" si="2"/>
        <v>0</v>
      </c>
      <c r="I15" s="70">
        <f t="shared" si="2"/>
        <v>204485</v>
      </c>
      <c r="J15" s="38">
        <f t="shared" si="2"/>
        <v>8272740</v>
      </c>
      <c r="K15" s="203">
        <f t="shared" si="2"/>
        <v>5719645</v>
      </c>
      <c r="L15" s="70">
        <f t="shared" si="2"/>
        <v>4952605.6399999997</v>
      </c>
      <c r="M15" s="56">
        <f>SUM(L15/J15*100)</f>
        <v>59.866569480002994</v>
      </c>
      <c r="N15" s="56">
        <f>SUM(L15/K15*100)</f>
        <v>86.589388677094462</v>
      </c>
      <c r="O15" s="70">
        <f>SUM(O16:O17)</f>
        <v>4952605.6399999997</v>
      </c>
      <c r="P15" s="56">
        <f>SUM(O15/J15*100)</f>
        <v>59.866569480002994</v>
      </c>
      <c r="Q15" s="56">
        <f>SUM(O15/K15*100)</f>
        <v>86.589388677094462</v>
      </c>
      <c r="R15" s="70">
        <f>SUM(R16:R17)</f>
        <v>1650646.1099999996</v>
      </c>
      <c r="S15" s="70">
        <f>SUM(S16:S17)</f>
        <v>3301959.5300000003</v>
      </c>
    </row>
    <row r="16" spans="1:19" s="168" customFormat="1" ht="15" customHeight="1" x14ac:dyDescent="0.25">
      <c r="A16" s="14"/>
      <c r="B16" s="20"/>
      <c r="C16" s="5"/>
      <c r="D16" s="32" t="s">
        <v>18</v>
      </c>
      <c r="E16" s="14" t="s">
        <v>19</v>
      </c>
      <c r="F16" s="2">
        <v>8167140</v>
      </c>
      <c r="G16" s="77">
        <v>-766</v>
      </c>
      <c r="H16" s="79">
        <v>0</v>
      </c>
      <c r="I16" s="77">
        <v>199699</v>
      </c>
      <c r="J16" s="79">
        <v>8166374</v>
      </c>
      <c r="K16" s="206">
        <v>5643693</v>
      </c>
      <c r="L16" s="213">
        <v>4885568.97</v>
      </c>
      <c r="M16" s="89">
        <f>SUM(L16/J16*100)</f>
        <v>59.825437458534225</v>
      </c>
      <c r="N16" s="89">
        <f>SUM(L16/K16*100)</f>
        <v>86.56688040968919</v>
      </c>
      <c r="O16" s="77">
        <v>4885568.97</v>
      </c>
      <c r="P16" s="87">
        <f>SUM(O16/J16*100)</f>
        <v>59.825437458534225</v>
      </c>
      <c r="Q16" s="87">
        <f>SUM(O16/K16*100)</f>
        <v>86.56688040968919</v>
      </c>
      <c r="R16" s="77">
        <f>O16-S16</f>
        <v>1626628.6799999997</v>
      </c>
      <c r="S16" s="77">
        <v>3258940.29</v>
      </c>
    </row>
    <row r="17" spans="1:244" s="168" customFormat="1" ht="15" customHeight="1" x14ac:dyDescent="0.25">
      <c r="A17" s="14"/>
      <c r="B17" s="5"/>
      <c r="C17" s="5"/>
      <c r="D17" s="32" t="s">
        <v>20</v>
      </c>
      <c r="E17" s="14" t="s">
        <v>21</v>
      </c>
      <c r="F17" s="2">
        <v>105600</v>
      </c>
      <c r="G17" s="77">
        <v>766</v>
      </c>
      <c r="H17" s="79">
        <v>0</v>
      </c>
      <c r="I17" s="77">
        <v>4786</v>
      </c>
      <c r="J17" s="79">
        <v>106366</v>
      </c>
      <c r="K17" s="206">
        <v>75952</v>
      </c>
      <c r="L17" s="213">
        <v>67036.67</v>
      </c>
      <c r="M17" s="89">
        <f>SUM(L17/J17*100)</f>
        <v>63.024528514750955</v>
      </c>
      <c r="N17" s="89">
        <f>SUM(L17/K17*100)</f>
        <v>88.261889087844949</v>
      </c>
      <c r="O17" s="77">
        <v>67036.67</v>
      </c>
      <c r="P17" s="87">
        <f>SUM(O17/J17*100)</f>
        <v>63.024528514750955</v>
      </c>
      <c r="Q17" s="87">
        <f>SUM(O17/K17*100)</f>
        <v>88.261889087844949</v>
      </c>
      <c r="R17" s="77">
        <f>O17-S17</f>
        <v>24017.43</v>
      </c>
      <c r="S17" s="77">
        <v>43019.24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</row>
    <row r="18" spans="1:244" s="168" customFormat="1" ht="15" customHeight="1" x14ac:dyDescent="0.25">
      <c r="A18" s="14"/>
      <c r="B18" s="5"/>
      <c r="C18" s="5"/>
      <c r="D18" s="32"/>
      <c r="E18" s="14"/>
      <c r="F18" s="2"/>
      <c r="G18" s="79"/>
      <c r="H18" s="79"/>
      <c r="I18" s="79"/>
      <c r="J18" s="79"/>
      <c r="K18" s="206"/>
      <c r="L18" s="213"/>
      <c r="M18" s="87"/>
      <c r="N18" s="87"/>
      <c r="O18" s="77"/>
      <c r="P18" s="87"/>
      <c r="Q18" s="87"/>
      <c r="R18" s="77"/>
      <c r="S18" s="7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</row>
    <row r="19" spans="1:244" s="168" customFormat="1" ht="15" customHeight="1" x14ac:dyDescent="0.25">
      <c r="A19" s="25"/>
      <c r="B19" s="5"/>
      <c r="C19" s="5" t="s">
        <v>22</v>
      </c>
      <c r="D19" s="35"/>
      <c r="E19" s="25"/>
      <c r="F19" s="24">
        <v>20000</v>
      </c>
      <c r="G19" s="67">
        <v>1400</v>
      </c>
      <c r="H19" s="21">
        <v>0</v>
      </c>
      <c r="I19" s="67">
        <v>0</v>
      </c>
      <c r="J19" s="67">
        <v>21400</v>
      </c>
      <c r="K19" s="209">
        <v>15400</v>
      </c>
      <c r="L19" s="185">
        <v>11400</v>
      </c>
      <c r="M19" s="16">
        <f>SUM(L19/J19*100)</f>
        <v>53.271028037383175</v>
      </c>
      <c r="N19" s="16">
        <f>SUM(L19/K19*100)</f>
        <v>74.025974025974023</v>
      </c>
      <c r="O19" s="67">
        <v>11400</v>
      </c>
      <c r="P19" s="16">
        <f>SUM(O19/J19*100)</f>
        <v>53.271028037383175</v>
      </c>
      <c r="Q19" s="16">
        <f>SUM(O19/K19*100)</f>
        <v>74.025974025974023</v>
      </c>
      <c r="R19" s="67">
        <f>O19-S19</f>
        <v>300</v>
      </c>
      <c r="S19" s="67">
        <v>11100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</row>
    <row r="20" spans="1:244" s="168" customFormat="1" ht="15" customHeight="1" x14ac:dyDescent="0.25">
      <c r="A20" s="25"/>
      <c r="B20" s="5"/>
      <c r="C20" s="5"/>
      <c r="D20" s="35"/>
      <c r="E20" s="25"/>
      <c r="F20" s="24"/>
      <c r="G20" s="21"/>
      <c r="H20" s="21"/>
      <c r="I20" s="21"/>
      <c r="J20" s="67"/>
      <c r="K20" s="208"/>
      <c r="L20" s="185"/>
      <c r="M20" s="16"/>
      <c r="N20" s="16"/>
      <c r="O20" s="67"/>
      <c r="P20" s="16"/>
      <c r="Q20" s="16"/>
      <c r="R20" s="67"/>
      <c r="S20" s="67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</row>
    <row r="21" spans="1:244" s="28" customFormat="1" ht="15" customHeight="1" x14ac:dyDescent="0.25">
      <c r="A21" s="25"/>
      <c r="B21" s="5"/>
      <c r="C21" s="5" t="s">
        <v>23</v>
      </c>
      <c r="D21" s="35"/>
      <c r="E21" s="25"/>
      <c r="F21" s="24">
        <v>138000</v>
      </c>
      <c r="G21" s="67">
        <v>0</v>
      </c>
      <c r="H21" s="21">
        <v>0</v>
      </c>
      <c r="I21" s="67">
        <v>7651</v>
      </c>
      <c r="J21" s="67">
        <v>138000</v>
      </c>
      <c r="K21" s="209">
        <v>99651</v>
      </c>
      <c r="L21" s="185">
        <v>87016.67</v>
      </c>
      <c r="M21" s="16">
        <f>SUM(L21/J21*100)</f>
        <v>63.055557971014487</v>
      </c>
      <c r="N21" s="16">
        <f>SUM(L21/K21*100)</f>
        <v>87.321421761949196</v>
      </c>
      <c r="O21" s="67">
        <v>87016.67</v>
      </c>
      <c r="P21" s="16">
        <f>SUM(O21/J21*100)</f>
        <v>63.055557971014487</v>
      </c>
      <c r="Q21" s="16">
        <f>SUM(O21/K21*100)</f>
        <v>87.321421761949196</v>
      </c>
      <c r="R21" s="67">
        <f>O21-S21</f>
        <v>84897.05</v>
      </c>
      <c r="S21" s="67">
        <v>2119.62</v>
      </c>
    </row>
    <row r="22" spans="1:244" s="28" customFormat="1" ht="15" customHeight="1" x14ac:dyDescent="0.25">
      <c r="A22" s="25"/>
      <c r="B22" s="5"/>
      <c r="C22" s="5"/>
      <c r="D22" s="35"/>
      <c r="E22" s="25"/>
      <c r="F22" s="24"/>
      <c r="G22" s="21"/>
      <c r="H22" s="21"/>
      <c r="I22" s="21"/>
      <c r="J22" s="67"/>
      <c r="K22" s="208"/>
      <c r="L22" s="185"/>
      <c r="M22" s="16"/>
      <c r="N22" s="16"/>
      <c r="O22" s="67"/>
      <c r="P22" s="16"/>
      <c r="Q22" s="16"/>
      <c r="R22" s="67"/>
      <c r="S22" s="67"/>
    </row>
    <row r="23" spans="1:244" s="28" customFormat="1" ht="15" customHeight="1" x14ac:dyDescent="0.25">
      <c r="A23" s="25"/>
      <c r="B23" s="5"/>
      <c r="C23" s="25" t="s">
        <v>24</v>
      </c>
      <c r="D23" s="35"/>
      <c r="E23" s="25"/>
      <c r="F23" s="24">
        <v>411950</v>
      </c>
      <c r="G23" s="67">
        <v>0</v>
      </c>
      <c r="H23" s="21">
        <v>0</v>
      </c>
      <c r="I23" s="67">
        <v>0</v>
      </c>
      <c r="J23" s="67">
        <v>411950</v>
      </c>
      <c r="K23" s="209">
        <v>274632</v>
      </c>
      <c r="L23" s="185">
        <v>249842.18</v>
      </c>
      <c r="M23" s="16">
        <f>SUM(L23/J23*100)</f>
        <v>60.648666100254886</v>
      </c>
      <c r="N23" s="16">
        <f>SUM(L23/K23*100)</f>
        <v>90.973440822628092</v>
      </c>
      <c r="O23" s="67">
        <v>249842.18</v>
      </c>
      <c r="P23" s="16">
        <f>SUM(O23/J23*100)</f>
        <v>60.648666100254886</v>
      </c>
      <c r="Q23" s="16">
        <f>SUM(O23/K23*100)</f>
        <v>90.973440822628092</v>
      </c>
      <c r="R23" s="67">
        <f>O23-S23</f>
        <v>249842.18</v>
      </c>
      <c r="S23" s="67">
        <v>0</v>
      </c>
    </row>
    <row r="24" spans="1:244" s="28" customFormat="1" ht="15" customHeight="1" x14ac:dyDescent="0.25">
      <c r="A24" s="25"/>
      <c r="B24" s="5"/>
      <c r="C24" s="25"/>
      <c r="D24" s="35"/>
      <c r="E24" s="25"/>
      <c r="F24" s="24"/>
      <c r="G24" s="21"/>
      <c r="H24" s="21"/>
      <c r="I24" s="21"/>
      <c r="J24" s="21"/>
      <c r="K24" s="208"/>
      <c r="L24" s="185"/>
      <c r="M24" s="16"/>
      <c r="N24" s="16"/>
      <c r="O24" s="67"/>
      <c r="P24" s="16"/>
      <c r="Q24" s="16"/>
      <c r="R24" s="67"/>
      <c r="S24" s="67"/>
    </row>
    <row r="25" spans="1:244" s="28" customFormat="1" ht="15" customHeight="1" x14ac:dyDescent="0.25">
      <c r="A25" s="25"/>
      <c r="B25" s="5"/>
      <c r="C25" s="5" t="s">
        <v>25</v>
      </c>
      <c r="D25" s="35"/>
      <c r="E25" s="25"/>
      <c r="F25" s="38">
        <f t="shared" ref="F25:K25" si="3">SUM(F26:F29)</f>
        <v>1347618</v>
      </c>
      <c r="G25" s="70">
        <f t="shared" si="3"/>
        <v>-22973</v>
      </c>
      <c r="H25" s="38">
        <f t="shared" si="3"/>
        <v>0</v>
      </c>
      <c r="I25" s="70">
        <f>SUM(I26:I29)</f>
        <v>30362</v>
      </c>
      <c r="J25" s="70">
        <f t="shared" si="3"/>
        <v>1324645</v>
      </c>
      <c r="K25" s="203">
        <f t="shared" si="3"/>
        <v>905789</v>
      </c>
      <c r="L25" s="70">
        <f>SUM(L26:L29)</f>
        <v>677665.4800000001</v>
      </c>
      <c r="M25" s="56">
        <f>SUM(L25/J25*100)</f>
        <v>51.158271083950801</v>
      </c>
      <c r="N25" s="56">
        <f>SUM(L25/K25*100)</f>
        <v>74.814938136806703</v>
      </c>
      <c r="O25" s="70">
        <f>SUM(O26:O29)</f>
        <v>677665.4800000001</v>
      </c>
      <c r="P25" s="56">
        <f>SUM(O25/J25*100)</f>
        <v>51.158271083950801</v>
      </c>
      <c r="Q25" s="56">
        <f>SUM(O25/K25*100)</f>
        <v>74.814938136806703</v>
      </c>
      <c r="R25" s="70">
        <f>SUM(R26:R29)</f>
        <v>474377.00000000006</v>
      </c>
      <c r="S25" s="70">
        <f>SUM(S26:S29)</f>
        <v>203288.47999999998</v>
      </c>
    </row>
    <row r="26" spans="1:244" s="28" customFormat="1" ht="15" customHeight="1" x14ac:dyDescent="0.25">
      <c r="A26" s="14"/>
      <c r="B26" s="5"/>
      <c r="C26" s="5"/>
      <c r="D26" s="32" t="s">
        <v>18</v>
      </c>
      <c r="E26" s="14" t="s">
        <v>26</v>
      </c>
      <c r="F26" s="2">
        <v>1074608</v>
      </c>
      <c r="G26" s="77">
        <v>-22973</v>
      </c>
      <c r="H26" s="79">
        <v>0</v>
      </c>
      <c r="I26" s="77">
        <v>26833</v>
      </c>
      <c r="J26" s="77">
        <v>1051635</v>
      </c>
      <c r="K26" s="207">
        <v>720260</v>
      </c>
      <c r="L26" s="78">
        <v>545531.56000000006</v>
      </c>
      <c r="M26" s="89">
        <f>SUM(L26/J26*100)</f>
        <v>51.874610487479025</v>
      </c>
      <c r="N26" s="89">
        <f>SUM(L26/K26*100)</f>
        <v>75.740921333962746</v>
      </c>
      <c r="O26" s="77">
        <v>545531.56000000006</v>
      </c>
      <c r="P26" s="89">
        <f>SUM(O26/J26*100)</f>
        <v>51.874610487479025</v>
      </c>
      <c r="Q26" s="89">
        <f>SUM(O26/K26*100)</f>
        <v>75.740921333962746</v>
      </c>
      <c r="R26" s="77">
        <f>O26-S26</f>
        <v>389671.51000000007</v>
      </c>
      <c r="S26" s="77">
        <v>155860.04999999999</v>
      </c>
    </row>
    <row r="27" spans="1:244" s="28" customFormat="1" ht="15" customHeight="1" x14ac:dyDescent="0.25">
      <c r="A27" s="14"/>
      <c r="B27" s="5"/>
      <c r="C27" s="9"/>
      <c r="D27" s="32" t="s">
        <v>20</v>
      </c>
      <c r="E27" s="14" t="s">
        <v>27</v>
      </c>
      <c r="F27" s="2">
        <v>124094</v>
      </c>
      <c r="G27" s="77">
        <v>0</v>
      </c>
      <c r="H27" s="79">
        <v>0</v>
      </c>
      <c r="I27" s="77">
        <v>3449</v>
      </c>
      <c r="J27" s="77">
        <v>124094</v>
      </c>
      <c r="K27" s="207">
        <v>86177</v>
      </c>
      <c r="L27" s="78">
        <v>65616.12</v>
      </c>
      <c r="M27" s="89">
        <f>SUM(L27/J27*100)</f>
        <v>52.876142279239922</v>
      </c>
      <c r="N27" s="89">
        <f>SUM(L27/K27*100)</f>
        <v>76.141104935191521</v>
      </c>
      <c r="O27" s="77">
        <v>65616.12</v>
      </c>
      <c r="P27" s="89">
        <f>SUM(O27/J27*100)</f>
        <v>52.876142279239922</v>
      </c>
      <c r="Q27" s="89">
        <f>SUM(O27/K27*100)</f>
        <v>76.141104935191521</v>
      </c>
      <c r="R27" s="77">
        <f>O27-S27</f>
        <v>46853.649999999994</v>
      </c>
      <c r="S27" s="77">
        <v>18762.47</v>
      </c>
    </row>
    <row r="28" spans="1:244" s="28" customFormat="1" ht="15" customHeight="1" x14ac:dyDescent="0.25">
      <c r="A28" s="14"/>
      <c r="B28" s="5"/>
      <c r="C28" s="9"/>
      <c r="D28" s="32" t="s">
        <v>28</v>
      </c>
      <c r="E28" s="14" t="s">
        <v>29</v>
      </c>
      <c r="F28" s="2">
        <v>124094</v>
      </c>
      <c r="G28" s="77">
        <v>0</v>
      </c>
      <c r="H28" s="79">
        <v>0</v>
      </c>
      <c r="I28" s="77">
        <v>0</v>
      </c>
      <c r="J28" s="77">
        <v>124094</v>
      </c>
      <c r="K28" s="207">
        <v>82728</v>
      </c>
      <c r="L28" s="78">
        <v>52987.62</v>
      </c>
      <c r="M28" s="89">
        <f>SUM(L28/J28*100)</f>
        <v>42.699582574499978</v>
      </c>
      <c r="N28" s="89">
        <f>SUM(L28/K28*100)</f>
        <v>64.050406150275606</v>
      </c>
      <c r="O28" s="77">
        <v>52987.62</v>
      </c>
      <c r="P28" s="89">
        <f>SUM(O28/J28*100)</f>
        <v>42.699582574499978</v>
      </c>
      <c r="Q28" s="89">
        <f>SUM(O28/K28*100)</f>
        <v>64.050406150275606</v>
      </c>
      <c r="R28" s="77">
        <f>O28-S28</f>
        <v>37851.840000000004</v>
      </c>
      <c r="S28" s="77">
        <v>15135.78</v>
      </c>
    </row>
    <row r="29" spans="1:244" s="28" customFormat="1" ht="15" customHeight="1" x14ac:dyDescent="0.25">
      <c r="A29" s="14"/>
      <c r="B29" s="5"/>
      <c r="C29" s="5"/>
      <c r="D29" s="32" t="s">
        <v>30</v>
      </c>
      <c r="E29" s="14" t="s">
        <v>31</v>
      </c>
      <c r="F29" s="2">
        <v>24822</v>
      </c>
      <c r="G29" s="77">
        <v>0</v>
      </c>
      <c r="H29" s="79">
        <v>0</v>
      </c>
      <c r="I29" s="77">
        <v>80</v>
      </c>
      <c r="J29" s="77">
        <v>24822</v>
      </c>
      <c r="K29" s="207">
        <v>16624</v>
      </c>
      <c r="L29" s="78">
        <v>13530.18</v>
      </c>
      <c r="M29" s="89">
        <f>SUM(L29/J29*100)</f>
        <v>54.508822818467493</v>
      </c>
      <c r="N29" s="89">
        <f>SUM(L29/K29*100)</f>
        <v>81.389436958614056</v>
      </c>
      <c r="O29" s="77">
        <v>13530.18</v>
      </c>
      <c r="P29" s="89">
        <f>SUM(O29/J29*100)</f>
        <v>54.508822818467493</v>
      </c>
      <c r="Q29" s="89">
        <f>SUM(O29/K29*100)</f>
        <v>81.389436958614056</v>
      </c>
      <c r="R29" s="77">
        <f>O29-S29</f>
        <v>0</v>
      </c>
      <c r="S29" s="77">
        <v>13530.18</v>
      </c>
    </row>
    <row r="30" spans="1:244" s="28" customFormat="1" ht="15" customHeight="1" x14ac:dyDescent="0.25">
      <c r="A30" s="14"/>
      <c r="B30" s="5"/>
      <c r="C30" s="5"/>
      <c r="D30" s="32"/>
      <c r="E30" s="14"/>
      <c r="F30" s="2"/>
      <c r="G30" s="77"/>
      <c r="H30" s="79"/>
      <c r="I30" s="77"/>
      <c r="J30" s="77"/>
      <c r="K30" s="207"/>
      <c r="L30" s="78"/>
      <c r="M30" s="89"/>
      <c r="N30" s="89"/>
      <c r="O30" s="77"/>
      <c r="P30" s="89"/>
      <c r="Q30" s="89"/>
      <c r="R30" s="77"/>
      <c r="S30" s="77"/>
    </row>
    <row r="31" spans="1:244" s="28" customFormat="1" ht="15" customHeight="1" x14ac:dyDescent="0.25">
      <c r="A31" s="14"/>
      <c r="B31" s="5" t="s">
        <v>180</v>
      </c>
      <c r="C31" s="5"/>
      <c r="D31" s="32"/>
      <c r="E31" s="14"/>
      <c r="F31" s="2"/>
      <c r="G31" s="77"/>
      <c r="H31" s="79"/>
      <c r="I31" s="77"/>
      <c r="J31" s="77"/>
      <c r="K31" s="207"/>
      <c r="L31" s="78"/>
      <c r="M31" s="89"/>
      <c r="N31" s="89"/>
      <c r="O31" s="77"/>
      <c r="P31" s="89"/>
      <c r="Q31" s="89"/>
      <c r="R31" s="77"/>
      <c r="S31" s="77"/>
    </row>
    <row r="32" spans="1:244" s="28" customFormat="1" ht="15" customHeight="1" x14ac:dyDescent="0.25">
      <c r="A32" s="14"/>
      <c r="B32" s="5"/>
      <c r="C32" s="5"/>
      <c r="D32" s="4">
        <v>2</v>
      </c>
      <c r="E32" s="14" t="s">
        <v>181</v>
      </c>
      <c r="F32" s="21">
        <v>0</v>
      </c>
      <c r="G32" s="74">
        <v>280859</v>
      </c>
      <c r="H32" s="22">
        <v>0</v>
      </c>
      <c r="I32" s="74">
        <v>0</v>
      </c>
      <c r="J32" s="74">
        <v>280859</v>
      </c>
      <c r="K32" s="207">
        <v>280859</v>
      </c>
      <c r="L32" s="214">
        <v>0</v>
      </c>
      <c r="M32" s="69">
        <f>SUM(L32/J32*100)</f>
        <v>0</v>
      </c>
      <c r="N32" s="69">
        <f>SUM(L32/K32*100)</f>
        <v>0</v>
      </c>
      <c r="O32" s="74">
        <v>0</v>
      </c>
      <c r="P32" s="69">
        <f>SUM(O32/J32*100)</f>
        <v>0</v>
      </c>
      <c r="Q32" s="69">
        <f>SUM(O32/K32*100)</f>
        <v>0</v>
      </c>
      <c r="R32" s="74">
        <v>0</v>
      </c>
      <c r="S32" s="74">
        <v>0</v>
      </c>
    </row>
    <row r="33" spans="1:19" s="28" customFormat="1" ht="15" customHeight="1" x14ac:dyDescent="0.25">
      <c r="A33" s="14"/>
      <c r="B33" s="5"/>
      <c r="C33" s="5"/>
      <c r="D33" s="11"/>
      <c r="E33" s="14"/>
      <c r="F33" s="21"/>
      <c r="G33" s="22"/>
      <c r="H33" s="22"/>
      <c r="I33" s="22"/>
      <c r="J33" s="22"/>
      <c r="K33" s="206"/>
      <c r="L33" s="214"/>
      <c r="M33" s="69"/>
      <c r="N33" s="69"/>
      <c r="O33" s="74"/>
      <c r="P33" s="69"/>
      <c r="Q33" s="69"/>
      <c r="R33" s="74"/>
      <c r="S33" s="74"/>
    </row>
    <row r="34" spans="1:19" s="28" customFormat="1" ht="15" customHeight="1" x14ac:dyDescent="0.25">
      <c r="A34" s="14"/>
      <c r="B34" s="5" t="s">
        <v>137</v>
      </c>
      <c r="C34" s="5"/>
      <c r="D34" s="11"/>
      <c r="E34" s="14"/>
      <c r="F34" s="67">
        <f>SUM(F35:F38)</f>
        <v>521692</v>
      </c>
      <c r="G34" s="67">
        <f t="shared" ref="G34:L34" si="4">SUM(G35:G39)</f>
        <v>225051</v>
      </c>
      <c r="H34" s="67">
        <f t="shared" si="4"/>
        <v>0</v>
      </c>
      <c r="I34" s="67">
        <f t="shared" si="4"/>
        <v>0</v>
      </c>
      <c r="J34" s="67">
        <f t="shared" si="4"/>
        <v>746743</v>
      </c>
      <c r="K34" s="209">
        <f t="shared" si="4"/>
        <v>746743</v>
      </c>
      <c r="L34" s="67">
        <f t="shared" si="4"/>
        <v>680531.6</v>
      </c>
      <c r="M34" s="16">
        <f t="shared" ref="M34:M39" si="5">SUM(L34/J34*100)</f>
        <v>91.133308246612287</v>
      </c>
      <c r="N34" s="16">
        <f t="shared" ref="N34:N39" si="6">SUM(L34/K34*100)</f>
        <v>91.133308246612287</v>
      </c>
      <c r="O34" s="67">
        <f>SUM(O35:O39)</f>
        <v>680531.6</v>
      </c>
      <c r="P34" s="16">
        <f t="shared" ref="P34:P39" si="7">SUM(O34/J34*100)</f>
        <v>91.133308246612287</v>
      </c>
      <c r="Q34" s="16">
        <f t="shared" ref="Q34:Q39" si="8">SUM(O34/K34*100)</f>
        <v>91.133308246612287</v>
      </c>
      <c r="R34" s="67">
        <f>SUM(R35:R39)</f>
        <v>680531.6</v>
      </c>
      <c r="S34" s="67">
        <f>SUM(S35:S39)</f>
        <v>0</v>
      </c>
    </row>
    <row r="35" spans="1:19" s="28" customFormat="1" ht="15" customHeight="1" x14ac:dyDescent="0.25">
      <c r="A35" s="14"/>
      <c r="B35" s="5"/>
      <c r="C35" s="5"/>
      <c r="D35" s="4">
        <v>1</v>
      </c>
      <c r="E35" s="14" t="s">
        <v>17</v>
      </c>
      <c r="F35" s="22">
        <v>377754</v>
      </c>
      <c r="G35" s="74">
        <v>-240000</v>
      </c>
      <c r="H35" s="22">
        <v>0</v>
      </c>
      <c r="I35" s="74">
        <v>0</v>
      </c>
      <c r="J35" s="74">
        <v>137754</v>
      </c>
      <c r="K35" s="207">
        <v>137754</v>
      </c>
      <c r="L35" s="214">
        <v>88583.33</v>
      </c>
      <c r="M35" s="69">
        <f t="shared" si="5"/>
        <v>64.305450295454207</v>
      </c>
      <c r="N35" s="69">
        <f t="shared" si="6"/>
        <v>64.305450295454207</v>
      </c>
      <c r="O35" s="74">
        <v>88583.33</v>
      </c>
      <c r="P35" s="69">
        <f t="shared" si="7"/>
        <v>64.305450295454207</v>
      </c>
      <c r="Q35" s="69">
        <f t="shared" si="8"/>
        <v>64.305450295454207</v>
      </c>
      <c r="R35" s="74">
        <f>O35-S35</f>
        <v>88583.33</v>
      </c>
      <c r="S35" s="74">
        <v>0</v>
      </c>
    </row>
    <row r="36" spans="1:19" s="28" customFormat="1" ht="15" customHeight="1" x14ac:dyDescent="0.25">
      <c r="A36" s="14"/>
      <c r="B36" s="5"/>
      <c r="C36" s="5"/>
      <c r="D36" s="4">
        <v>4</v>
      </c>
      <c r="E36" s="14" t="s">
        <v>150</v>
      </c>
      <c r="F36" s="22">
        <v>26000</v>
      </c>
      <c r="G36" s="74">
        <v>0</v>
      </c>
      <c r="H36" s="22">
        <v>0</v>
      </c>
      <c r="I36" s="74">
        <v>0</v>
      </c>
      <c r="J36" s="74">
        <v>26000</v>
      </c>
      <c r="K36" s="207">
        <v>26000</v>
      </c>
      <c r="L36" s="214">
        <v>19566.669999999998</v>
      </c>
      <c r="M36" s="69">
        <f t="shared" si="5"/>
        <v>75.25642307692307</v>
      </c>
      <c r="N36" s="69">
        <f t="shared" si="6"/>
        <v>75.25642307692307</v>
      </c>
      <c r="O36" s="74">
        <v>19566.669999999998</v>
      </c>
      <c r="P36" s="69">
        <f t="shared" si="7"/>
        <v>75.25642307692307</v>
      </c>
      <c r="Q36" s="69">
        <f t="shared" si="8"/>
        <v>75.25642307692307</v>
      </c>
      <c r="R36" s="74">
        <f>O36-S36</f>
        <v>19566.669999999998</v>
      </c>
      <c r="S36" s="74">
        <v>0</v>
      </c>
    </row>
    <row r="37" spans="1:19" s="28" customFormat="1" ht="15" customHeight="1" x14ac:dyDescent="0.25">
      <c r="A37" s="14"/>
      <c r="B37" s="5"/>
      <c r="C37" s="5"/>
      <c r="D37" s="4">
        <v>6</v>
      </c>
      <c r="E37" s="14" t="s">
        <v>24</v>
      </c>
      <c r="F37" s="22">
        <v>0</v>
      </c>
      <c r="G37" s="74">
        <v>5336</v>
      </c>
      <c r="H37" s="22">
        <v>0</v>
      </c>
      <c r="I37" s="74">
        <v>0</v>
      </c>
      <c r="J37" s="74">
        <v>5336</v>
      </c>
      <c r="K37" s="207">
        <v>5336</v>
      </c>
      <c r="L37" s="214">
        <v>1514.01</v>
      </c>
      <c r="M37" s="69">
        <f t="shared" si="5"/>
        <v>28.373500749625187</v>
      </c>
      <c r="N37" s="69">
        <f t="shared" si="6"/>
        <v>28.373500749625187</v>
      </c>
      <c r="O37" s="74">
        <v>1514.01</v>
      </c>
      <c r="P37" s="69">
        <f t="shared" si="7"/>
        <v>28.373500749625187</v>
      </c>
      <c r="Q37" s="69">
        <f t="shared" si="8"/>
        <v>28.373500749625187</v>
      </c>
      <c r="R37" s="74">
        <f>O37-S37</f>
        <v>1514.01</v>
      </c>
      <c r="S37" s="74">
        <v>0</v>
      </c>
    </row>
    <row r="38" spans="1:19" s="28" customFormat="1" ht="15" customHeight="1" x14ac:dyDescent="0.25">
      <c r="A38" s="14"/>
      <c r="B38" s="5"/>
      <c r="C38" s="5"/>
      <c r="D38" s="4">
        <v>8</v>
      </c>
      <c r="E38" s="14" t="s">
        <v>156</v>
      </c>
      <c r="F38" s="22">
        <v>117938</v>
      </c>
      <c r="G38" s="74">
        <v>436742</v>
      </c>
      <c r="H38" s="22">
        <v>0</v>
      </c>
      <c r="I38" s="74">
        <v>0</v>
      </c>
      <c r="J38" s="74">
        <v>554680</v>
      </c>
      <c r="K38" s="207">
        <v>554680</v>
      </c>
      <c r="L38" s="214">
        <v>554574.98</v>
      </c>
      <c r="M38" s="69">
        <f t="shared" si="5"/>
        <v>99.981066560899976</v>
      </c>
      <c r="N38" s="69">
        <f t="shared" si="6"/>
        <v>99.981066560899976</v>
      </c>
      <c r="O38" s="74">
        <v>554574.98</v>
      </c>
      <c r="P38" s="69">
        <f t="shared" si="7"/>
        <v>99.981066560899976</v>
      </c>
      <c r="Q38" s="69">
        <f t="shared" si="8"/>
        <v>99.981066560899976</v>
      </c>
      <c r="R38" s="74">
        <f>O38-S38</f>
        <v>554574.98</v>
      </c>
      <c r="S38" s="74">
        <v>0</v>
      </c>
    </row>
    <row r="39" spans="1:19" s="28" customFormat="1" ht="15" customHeight="1" x14ac:dyDescent="0.25">
      <c r="A39" s="14"/>
      <c r="B39" s="5"/>
      <c r="C39" s="5"/>
      <c r="D39" s="4">
        <v>9</v>
      </c>
      <c r="E39" s="14" t="s">
        <v>25</v>
      </c>
      <c r="F39" s="22">
        <v>0</v>
      </c>
      <c r="G39" s="74">
        <v>22973</v>
      </c>
      <c r="H39" s="22">
        <v>0</v>
      </c>
      <c r="I39" s="74">
        <v>0</v>
      </c>
      <c r="J39" s="74">
        <v>22973</v>
      </c>
      <c r="K39" s="207">
        <v>22973</v>
      </c>
      <c r="L39" s="214">
        <v>16292.61</v>
      </c>
      <c r="M39" s="69">
        <f t="shared" si="5"/>
        <v>70.920689505071181</v>
      </c>
      <c r="N39" s="69">
        <f t="shared" si="6"/>
        <v>70.920689505071181</v>
      </c>
      <c r="O39" s="74">
        <v>16292.61</v>
      </c>
      <c r="P39" s="69">
        <f t="shared" si="7"/>
        <v>70.920689505071181</v>
      </c>
      <c r="Q39" s="69">
        <f t="shared" si="8"/>
        <v>70.920689505071181</v>
      </c>
      <c r="R39" s="74">
        <f>O39-S39</f>
        <v>16292.61</v>
      </c>
      <c r="S39" s="74">
        <v>0</v>
      </c>
    </row>
    <row r="40" spans="1:19" s="28" customFormat="1" ht="15" customHeight="1" x14ac:dyDescent="0.25">
      <c r="A40" s="14"/>
      <c r="B40" s="5"/>
      <c r="C40" s="5"/>
      <c r="D40" s="11"/>
      <c r="E40" s="14"/>
      <c r="F40" s="21"/>
      <c r="G40" s="21"/>
      <c r="H40" s="21"/>
      <c r="I40" s="21"/>
      <c r="J40" s="21"/>
      <c r="K40" s="208"/>
      <c r="L40" s="185"/>
      <c r="M40" s="16"/>
      <c r="N40" s="16"/>
      <c r="O40" s="67"/>
      <c r="P40" s="16"/>
      <c r="Q40" s="16"/>
      <c r="R40" s="67"/>
      <c r="S40" s="67"/>
    </row>
    <row r="41" spans="1:19" s="28" customFormat="1" ht="15" customHeight="1" x14ac:dyDescent="0.25">
      <c r="A41" s="250" t="s">
        <v>32</v>
      </c>
      <c r="B41" s="250"/>
      <c r="C41" s="250"/>
      <c r="D41" s="250"/>
      <c r="E41" s="251"/>
      <c r="F41" s="21">
        <f>F43+F49+F58+F63+F67+F72+F82+F79+F60</f>
        <v>3995000</v>
      </c>
      <c r="G41" s="21">
        <f>G43+G49+G58+G63+G67+G72+G82+G79+G60+G88</f>
        <v>-295082</v>
      </c>
      <c r="H41" s="21">
        <f>H43+H49+H58+H63+H67+H72+H82+H79+H60</f>
        <v>0</v>
      </c>
      <c r="I41" s="21">
        <f>I43+I49+I58+I63+I67+I72+I82+I79+I60</f>
        <v>558440</v>
      </c>
      <c r="J41" s="21">
        <f>J43+J49+J58+J63+J67+J72+J82+J79+J60+J88</f>
        <v>3699918</v>
      </c>
      <c r="K41" s="208">
        <f>K43+K49+K58+K63+K67+K72+K82+K79+K60+K88</f>
        <v>3016173</v>
      </c>
      <c r="L41" s="67">
        <f>L43+L49+L58+L63+L67+L72+L82+L79+L60+L88</f>
        <v>1639171.86</v>
      </c>
      <c r="M41" s="16">
        <f>SUM(L41/J41*100)</f>
        <v>44.302924010748349</v>
      </c>
      <c r="N41" s="16">
        <f>SUM(L41/K41*100)</f>
        <v>54.346082270479847</v>
      </c>
      <c r="O41" s="67">
        <f>O43+O49+O58+O63+O67+O72+O82+O79+O60+O88</f>
        <v>831635.81</v>
      </c>
      <c r="P41" s="16">
        <f>SUM(O41/J41*100)</f>
        <v>22.477141655571828</v>
      </c>
      <c r="Q41" s="16">
        <f>SUM(O41/K41*100)</f>
        <v>27.572550049350617</v>
      </c>
      <c r="R41" s="67">
        <f>R43+R49+R58+R63+R67+R72+R82+R79+R60+R88</f>
        <v>65690.989999999991</v>
      </c>
      <c r="S41" s="67">
        <f>S43+S49+S58+S63+S67+S72+S82+S79+S60+S88</f>
        <v>765944.82</v>
      </c>
    </row>
    <row r="42" spans="1:19" s="28" customFormat="1" ht="15" customHeight="1" x14ac:dyDescent="0.25">
      <c r="A42" s="14"/>
      <c r="B42" s="5"/>
      <c r="C42" s="5"/>
      <c r="D42" s="11"/>
      <c r="E42" s="14"/>
      <c r="F42" s="21"/>
      <c r="G42" s="21"/>
      <c r="H42" s="21"/>
      <c r="I42" s="21"/>
      <c r="J42" s="21"/>
      <c r="K42" s="208"/>
      <c r="L42" s="185"/>
      <c r="M42" s="69"/>
      <c r="N42" s="69"/>
      <c r="O42" s="67"/>
      <c r="P42" s="16"/>
      <c r="Q42" s="16"/>
      <c r="R42" s="67"/>
      <c r="S42" s="67"/>
    </row>
    <row r="43" spans="1:19" s="28" customFormat="1" ht="15" customHeight="1" x14ac:dyDescent="0.25">
      <c r="A43" s="14"/>
      <c r="B43" s="5"/>
      <c r="C43" s="5" t="s">
        <v>33</v>
      </c>
      <c r="D43" s="11"/>
      <c r="E43" s="14"/>
      <c r="F43" s="41">
        <f t="shared" ref="F43:L43" si="9">SUM(F44:F47)</f>
        <v>1242000</v>
      </c>
      <c r="G43" s="38">
        <f t="shared" si="9"/>
        <v>98317</v>
      </c>
      <c r="H43" s="41">
        <f t="shared" si="9"/>
        <v>0</v>
      </c>
      <c r="I43" s="38">
        <f t="shared" si="9"/>
        <v>317459</v>
      </c>
      <c r="J43" s="38">
        <f t="shared" si="9"/>
        <v>1340317</v>
      </c>
      <c r="K43" s="205">
        <f t="shared" si="9"/>
        <v>1209769</v>
      </c>
      <c r="L43" s="38">
        <f t="shared" si="9"/>
        <v>644947</v>
      </c>
      <c r="M43" s="16">
        <f>SUM(L43/J43*100)</f>
        <v>48.118989761377343</v>
      </c>
      <c r="N43" s="16">
        <f>SUM(L43/K43*100)</f>
        <v>53.311582624451447</v>
      </c>
      <c r="O43" s="70">
        <f>SUM(O44:O47)</f>
        <v>251712</v>
      </c>
      <c r="P43" s="56">
        <f>SUM(O43/J43*100)</f>
        <v>18.780034872347361</v>
      </c>
      <c r="Q43" s="56">
        <f>SUM(O43/K43*100)</f>
        <v>20.806616800397432</v>
      </c>
      <c r="R43" s="70">
        <f>SUM(R44:R47)</f>
        <v>44173.179999999978</v>
      </c>
      <c r="S43" s="70">
        <f>SUM(S44:S47)</f>
        <v>207538.82</v>
      </c>
    </row>
    <row r="44" spans="1:19" s="28" customFormat="1" ht="15" customHeight="1" x14ac:dyDescent="0.25">
      <c r="A44" s="14"/>
      <c r="B44" s="5"/>
      <c r="C44" s="5"/>
      <c r="D44" s="32" t="s">
        <v>18</v>
      </c>
      <c r="E44" s="14" t="s">
        <v>34</v>
      </c>
      <c r="F44" s="2">
        <v>1065965</v>
      </c>
      <c r="G44" s="77">
        <v>138164</v>
      </c>
      <c r="H44" s="79">
        <v>0</v>
      </c>
      <c r="I44" s="77">
        <v>257082</v>
      </c>
      <c r="J44" s="77">
        <v>1204129</v>
      </c>
      <c r="K44" s="207">
        <v>1073581</v>
      </c>
      <c r="L44" s="78">
        <v>571198.48</v>
      </c>
      <c r="M44" s="69">
        <f>SUM(L44/J44*100)</f>
        <v>47.436651720870437</v>
      </c>
      <c r="N44" s="69">
        <f>SUM(L44/K44*100)</f>
        <v>53.204972889795918</v>
      </c>
      <c r="O44" s="74">
        <v>206812.12</v>
      </c>
      <c r="P44" s="89">
        <f>SUM(O44/J44*100)</f>
        <v>17.175246173790349</v>
      </c>
      <c r="Q44" s="89">
        <f>SUM(O44/K44*100)</f>
        <v>19.263764913872357</v>
      </c>
      <c r="R44" s="77">
        <f>O44-S44</f>
        <v>43787.979999999981</v>
      </c>
      <c r="S44" s="77">
        <v>163024.14000000001</v>
      </c>
    </row>
    <row r="45" spans="1:19" s="28" customFormat="1" ht="15" customHeight="1" x14ac:dyDescent="0.25">
      <c r="A45" s="14"/>
      <c r="B45" s="5"/>
      <c r="C45" s="5"/>
      <c r="D45" s="32">
        <v>2</v>
      </c>
      <c r="E45" s="14" t="s">
        <v>135</v>
      </c>
      <c r="F45" s="2">
        <v>166035</v>
      </c>
      <c r="G45" s="77">
        <v>-30237</v>
      </c>
      <c r="H45" s="79">
        <v>0</v>
      </c>
      <c r="I45" s="77">
        <v>60377</v>
      </c>
      <c r="J45" s="77">
        <v>135798</v>
      </c>
      <c r="K45" s="207">
        <v>135798</v>
      </c>
      <c r="L45" s="78">
        <v>73363.320000000007</v>
      </c>
      <c r="M45" s="69">
        <f>SUM(L45/J45*100)</f>
        <v>54.0238589669951</v>
      </c>
      <c r="N45" s="69">
        <f>SUM(L45/K45*100)</f>
        <v>54.0238589669951</v>
      </c>
      <c r="O45" s="74">
        <v>44514.68</v>
      </c>
      <c r="P45" s="89">
        <f>SUM(O45/J45*100)</f>
        <v>32.780070398680394</v>
      </c>
      <c r="Q45" s="89">
        <f>SUM(O45/K45*100)</f>
        <v>32.780070398680394</v>
      </c>
      <c r="R45" s="77">
        <f>O45-S45</f>
        <v>0</v>
      </c>
      <c r="S45" s="77">
        <v>44514.68</v>
      </c>
    </row>
    <row r="46" spans="1:19" s="28" customFormat="1" ht="15" customHeight="1" x14ac:dyDescent="0.25">
      <c r="A46" s="14"/>
      <c r="B46" s="5"/>
      <c r="C46" s="5"/>
      <c r="D46" s="32">
        <v>4</v>
      </c>
      <c r="E46" s="14" t="s">
        <v>200</v>
      </c>
      <c r="F46" s="2">
        <v>0</v>
      </c>
      <c r="G46" s="77">
        <v>390</v>
      </c>
      <c r="H46" s="79">
        <v>0</v>
      </c>
      <c r="I46" s="77">
        <v>0</v>
      </c>
      <c r="J46" s="77">
        <v>390</v>
      </c>
      <c r="K46" s="207">
        <v>390</v>
      </c>
      <c r="L46" s="78">
        <v>385.2</v>
      </c>
      <c r="M46" s="69">
        <f>SUM(L46/J46*100)</f>
        <v>98.769230769230759</v>
      </c>
      <c r="N46" s="69">
        <f>SUM(L46/K46*100)</f>
        <v>98.769230769230759</v>
      </c>
      <c r="O46" s="235">
        <v>385.2</v>
      </c>
      <c r="P46" s="89">
        <f>SUM(O46/J46*100)</f>
        <v>98.769230769230759</v>
      </c>
      <c r="Q46" s="89">
        <f>SUM(O46/K46*100)</f>
        <v>98.769230769230759</v>
      </c>
      <c r="R46" s="77">
        <v>385.2</v>
      </c>
      <c r="S46" s="77">
        <v>0</v>
      </c>
    </row>
    <row r="47" spans="1:19" s="28" customFormat="1" ht="15" customHeight="1" x14ac:dyDescent="0.25">
      <c r="A47" s="14"/>
      <c r="B47" s="5"/>
      <c r="C47" s="5"/>
      <c r="D47" s="32">
        <v>9</v>
      </c>
      <c r="E47" s="14" t="s">
        <v>157</v>
      </c>
      <c r="F47" s="2">
        <v>10000</v>
      </c>
      <c r="G47" s="77">
        <v>-10000</v>
      </c>
      <c r="H47" s="79">
        <v>0</v>
      </c>
      <c r="I47" s="77">
        <v>0</v>
      </c>
      <c r="J47" s="77">
        <v>0</v>
      </c>
      <c r="K47" s="207">
        <v>0</v>
      </c>
      <c r="L47" s="78">
        <v>0</v>
      </c>
      <c r="M47" s="69">
        <v>0</v>
      </c>
      <c r="N47" s="69">
        <v>0</v>
      </c>
      <c r="O47" s="235">
        <v>0</v>
      </c>
      <c r="P47" s="89">
        <v>0</v>
      </c>
      <c r="Q47" s="89">
        <v>0</v>
      </c>
      <c r="R47" s="77">
        <f>O47-S47</f>
        <v>0</v>
      </c>
      <c r="S47" s="77">
        <v>0</v>
      </c>
    </row>
    <row r="48" spans="1:19" s="28" customFormat="1" ht="15" customHeight="1" x14ac:dyDescent="0.25">
      <c r="A48" s="14"/>
      <c r="B48" s="5"/>
      <c r="C48" s="5"/>
      <c r="D48" s="32"/>
      <c r="E48" s="14"/>
      <c r="F48" s="2"/>
      <c r="G48" s="79"/>
      <c r="H48" s="79"/>
      <c r="I48" s="79"/>
      <c r="J48" s="79"/>
      <c r="K48" s="206"/>
      <c r="L48" s="213"/>
      <c r="M48" s="87"/>
      <c r="N48" s="87"/>
      <c r="O48" s="235"/>
      <c r="P48" s="87"/>
      <c r="Q48" s="87"/>
      <c r="R48" s="77"/>
      <c r="S48" s="77"/>
    </row>
    <row r="49" spans="1:19" s="28" customFormat="1" ht="15" customHeight="1" x14ac:dyDescent="0.25">
      <c r="A49" s="14"/>
      <c r="B49" s="5"/>
      <c r="C49" s="5" t="s">
        <v>36</v>
      </c>
      <c r="D49" s="32"/>
      <c r="E49" s="14"/>
      <c r="F49" s="21">
        <f t="shared" ref="F49:L49" si="10">SUM(F50:F56)</f>
        <v>1352500</v>
      </c>
      <c r="G49" s="21">
        <f t="shared" si="10"/>
        <v>0</v>
      </c>
      <c r="H49" s="21">
        <f t="shared" si="10"/>
        <v>0</v>
      </c>
      <c r="I49" s="21">
        <f t="shared" si="10"/>
        <v>0</v>
      </c>
      <c r="J49" s="21">
        <f t="shared" si="10"/>
        <v>1352500</v>
      </c>
      <c r="K49" s="208">
        <f t="shared" si="10"/>
        <v>860671</v>
      </c>
      <c r="L49" s="21">
        <f t="shared" si="10"/>
        <v>622671.99000000011</v>
      </c>
      <c r="M49" s="16">
        <f>SUM(L49/J49*100)</f>
        <v>46.038594454713497</v>
      </c>
      <c r="N49" s="16">
        <f>SUM(L49/K49*100)</f>
        <v>72.34727207028007</v>
      </c>
      <c r="O49" s="67">
        <f>SUM(O50:O56)</f>
        <v>423790.29000000004</v>
      </c>
      <c r="P49" s="16">
        <f t="shared" ref="P49:P56" si="11">SUM(O49/J49*100)</f>
        <v>31.333847689463955</v>
      </c>
      <c r="Q49" s="16">
        <f t="shared" ref="Q49:Q56" si="12">SUM(O49/K49*100)</f>
        <v>49.239522419135774</v>
      </c>
      <c r="R49" s="67">
        <f>SUM(R50:R56)</f>
        <v>15771.670000000013</v>
      </c>
      <c r="S49" s="67">
        <f>SUM(S50:S56)</f>
        <v>408018.62</v>
      </c>
    </row>
    <row r="50" spans="1:19" s="28" customFormat="1" ht="15" customHeight="1" x14ac:dyDescent="0.25">
      <c r="A50" s="14"/>
      <c r="B50" s="5"/>
      <c r="C50" s="5"/>
      <c r="D50" s="32" t="s">
        <v>18</v>
      </c>
      <c r="E50" s="14" t="s">
        <v>37</v>
      </c>
      <c r="F50" s="2">
        <v>9700</v>
      </c>
      <c r="G50" s="77">
        <v>0</v>
      </c>
      <c r="H50" s="79">
        <v>0</v>
      </c>
      <c r="I50" s="77">
        <v>0</v>
      </c>
      <c r="J50" s="77">
        <v>9700</v>
      </c>
      <c r="K50" s="207">
        <v>6167</v>
      </c>
      <c r="L50" s="214">
        <v>3714.64</v>
      </c>
      <c r="M50" s="69">
        <f t="shared" ref="M50:M56" si="13">SUM(L50/J50*100)</f>
        <v>38.295257731958756</v>
      </c>
      <c r="N50" s="69">
        <f t="shared" ref="N50:N56" si="14">SUM(L50/K50*100)</f>
        <v>60.234149505432136</v>
      </c>
      <c r="O50" s="74">
        <v>3714.64</v>
      </c>
      <c r="P50" s="69">
        <f t="shared" si="11"/>
        <v>38.295257731958756</v>
      </c>
      <c r="Q50" s="69">
        <f t="shared" si="12"/>
        <v>60.234149505432136</v>
      </c>
      <c r="R50" s="77">
        <f t="shared" ref="R50:R56" si="15">O50-S50</f>
        <v>514.33999999999969</v>
      </c>
      <c r="S50" s="77">
        <v>3200.3</v>
      </c>
    </row>
    <row r="51" spans="1:19" s="28" customFormat="1" ht="15" customHeight="1" x14ac:dyDescent="0.25">
      <c r="A51" s="14"/>
      <c r="B51" s="5"/>
      <c r="C51" s="9"/>
      <c r="D51" s="32">
        <v>2</v>
      </c>
      <c r="E51" s="14" t="s">
        <v>38</v>
      </c>
      <c r="F51" s="2">
        <v>20000</v>
      </c>
      <c r="G51" s="77">
        <v>0</v>
      </c>
      <c r="H51" s="79">
        <v>0</v>
      </c>
      <c r="I51" s="77">
        <v>0</v>
      </c>
      <c r="J51" s="77">
        <v>20000</v>
      </c>
      <c r="K51" s="207">
        <v>12726</v>
      </c>
      <c r="L51" s="214">
        <v>12019.45</v>
      </c>
      <c r="M51" s="69">
        <f t="shared" si="13"/>
        <v>60.097250000000003</v>
      </c>
      <c r="N51" s="69">
        <f t="shared" si="14"/>
        <v>94.447980512336954</v>
      </c>
      <c r="O51" s="74">
        <v>12019.45</v>
      </c>
      <c r="P51" s="69">
        <f t="shared" si="11"/>
        <v>60.097250000000003</v>
      </c>
      <c r="Q51" s="69">
        <f t="shared" si="12"/>
        <v>94.447980512336954</v>
      </c>
      <c r="R51" s="77">
        <f t="shared" si="15"/>
        <v>1126.4900000000016</v>
      </c>
      <c r="S51" s="77">
        <v>10892.96</v>
      </c>
    </row>
    <row r="52" spans="1:19" s="28" customFormat="1" ht="15" customHeight="1" x14ac:dyDescent="0.25">
      <c r="A52" s="14"/>
      <c r="B52" s="5"/>
      <c r="C52" s="9"/>
      <c r="D52" s="32">
        <v>3</v>
      </c>
      <c r="E52" s="14" t="s">
        <v>39</v>
      </c>
      <c r="F52" s="2">
        <v>1300</v>
      </c>
      <c r="G52" s="77">
        <v>0</v>
      </c>
      <c r="H52" s="79">
        <v>0</v>
      </c>
      <c r="I52" s="77">
        <v>0</v>
      </c>
      <c r="J52" s="77">
        <v>1300</v>
      </c>
      <c r="K52" s="207">
        <v>826</v>
      </c>
      <c r="L52" s="214">
        <v>304.22000000000003</v>
      </c>
      <c r="M52" s="69">
        <f t="shared" si="13"/>
        <v>23.401538461538461</v>
      </c>
      <c r="N52" s="69">
        <f t="shared" si="14"/>
        <v>36.830508474576277</v>
      </c>
      <c r="O52" s="74">
        <v>304.22000000000003</v>
      </c>
      <c r="P52" s="69">
        <f t="shared" si="11"/>
        <v>23.401538461538461</v>
      </c>
      <c r="Q52" s="69">
        <f t="shared" si="12"/>
        <v>36.830508474576277</v>
      </c>
      <c r="R52" s="77">
        <f t="shared" si="15"/>
        <v>24</v>
      </c>
      <c r="S52" s="77">
        <v>280.22000000000003</v>
      </c>
    </row>
    <row r="53" spans="1:19" s="28" customFormat="1" ht="15" customHeight="1" x14ac:dyDescent="0.25">
      <c r="A53" s="14"/>
      <c r="B53" s="5"/>
      <c r="C53" s="9"/>
      <c r="D53" s="32">
        <v>4</v>
      </c>
      <c r="E53" s="14" t="s">
        <v>139</v>
      </c>
      <c r="F53" s="2">
        <v>521500</v>
      </c>
      <c r="G53" s="77">
        <v>0</v>
      </c>
      <c r="H53" s="79">
        <v>0</v>
      </c>
      <c r="I53" s="77">
        <v>0</v>
      </c>
      <c r="J53" s="77">
        <v>521500</v>
      </c>
      <c r="K53" s="207">
        <v>331863</v>
      </c>
      <c r="L53" s="214">
        <v>246850.54</v>
      </c>
      <c r="M53" s="69">
        <f t="shared" si="13"/>
        <v>47.334715244487057</v>
      </c>
      <c r="N53" s="69">
        <f t="shared" si="14"/>
        <v>74.383266588923746</v>
      </c>
      <c r="O53" s="74">
        <v>246850.54</v>
      </c>
      <c r="P53" s="69">
        <f t="shared" si="11"/>
        <v>47.334715244487057</v>
      </c>
      <c r="Q53" s="69">
        <f t="shared" si="12"/>
        <v>74.383266588923746</v>
      </c>
      <c r="R53" s="77">
        <f t="shared" si="15"/>
        <v>0</v>
      </c>
      <c r="S53" s="77">
        <v>246850.54</v>
      </c>
    </row>
    <row r="54" spans="1:19" s="28" customFormat="1" ht="15" customHeight="1" x14ac:dyDescent="0.25">
      <c r="A54" s="14"/>
      <c r="B54" s="5"/>
      <c r="C54" s="9"/>
      <c r="D54" s="32">
        <v>5</v>
      </c>
      <c r="E54" s="14" t="s">
        <v>41</v>
      </c>
      <c r="F54" s="2">
        <v>800000</v>
      </c>
      <c r="G54" s="77">
        <v>-425922</v>
      </c>
      <c r="H54" s="79">
        <v>0</v>
      </c>
      <c r="I54" s="77">
        <v>0</v>
      </c>
      <c r="J54" s="77">
        <v>374078</v>
      </c>
      <c r="K54" s="207">
        <v>83167</v>
      </c>
      <c r="L54" s="214">
        <v>26366.560000000001</v>
      </c>
      <c r="M54" s="69">
        <f t="shared" si="13"/>
        <v>7.0484123631969808</v>
      </c>
      <c r="N54" s="69">
        <f t="shared" si="14"/>
        <v>31.703151490374793</v>
      </c>
      <c r="O54" s="74">
        <v>26366.560000000001</v>
      </c>
      <c r="P54" s="69">
        <f t="shared" si="11"/>
        <v>7.0484123631969808</v>
      </c>
      <c r="Q54" s="69">
        <f t="shared" si="12"/>
        <v>31.703151490374793</v>
      </c>
      <c r="R54" s="77">
        <f t="shared" si="15"/>
        <v>7546.8000000000029</v>
      </c>
      <c r="S54" s="77">
        <v>18819.759999999998</v>
      </c>
    </row>
    <row r="55" spans="1:19" s="28" customFormat="1" ht="15" customHeight="1" x14ac:dyDescent="0.25">
      <c r="A55" s="14"/>
      <c r="B55" s="5"/>
      <c r="C55" s="9"/>
      <c r="D55" s="32">
        <v>6</v>
      </c>
      <c r="E55" s="14" t="s">
        <v>158</v>
      </c>
      <c r="F55" s="2">
        <v>0</v>
      </c>
      <c r="G55" s="77">
        <v>411702</v>
      </c>
      <c r="H55" s="79">
        <v>0</v>
      </c>
      <c r="I55" s="77">
        <v>0</v>
      </c>
      <c r="J55" s="77">
        <v>411702</v>
      </c>
      <c r="K55" s="207">
        <v>411702</v>
      </c>
      <c r="L55" s="214">
        <v>320167.92</v>
      </c>
      <c r="M55" s="69">
        <f t="shared" si="13"/>
        <v>77.76690907501056</v>
      </c>
      <c r="N55" s="69">
        <f t="shared" si="14"/>
        <v>77.76690907501056</v>
      </c>
      <c r="O55" s="74">
        <v>127544.88</v>
      </c>
      <c r="P55" s="69">
        <f t="shared" si="11"/>
        <v>30.97990293950479</v>
      </c>
      <c r="Q55" s="69">
        <f t="shared" si="12"/>
        <v>30.97990293950479</v>
      </c>
      <c r="R55" s="77">
        <f t="shared" si="15"/>
        <v>6560.0400000000081</v>
      </c>
      <c r="S55" s="77">
        <v>120984.84</v>
      </c>
    </row>
    <row r="56" spans="1:19" s="28" customFormat="1" ht="15" customHeight="1" x14ac:dyDescent="0.25">
      <c r="A56" s="14"/>
      <c r="B56" s="5"/>
      <c r="C56" s="9"/>
      <c r="D56" s="32">
        <v>7</v>
      </c>
      <c r="E56" s="14" t="s">
        <v>159</v>
      </c>
      <c r="F56" s="2">
        <v>0</v>
      </c>
      <c r="G56" s="77">
        <v>14220</v>
      </c>
      <c r="H56" s="79">
        <v>0</v>
      </c>
      <c r="I56" s="77">
        <v>0</v>
      </c>
      <c r="J56" s="77">
        <v>14220</v>
      </c>
      <c r="K56" s="207">
        <v>14220</v>
      </c>
      <c r="L56" s="214">
        <v>13248.66</v>
      </c>
      <c r="M56" s="69">
        <f t="shared" si="13"/>
        <v>93.16919831223629</v>
      </c>
      <c r="N56" s="69">
        <f t="shared" si="14"/>
        <v>93.16919831223629</v>
      </c>
      <c r="O56" s="74">
        <v>6990</v>
      </c>
      <c r="P56" s="69">
        <f t="shared" si="11"/>
        <v>49.156118143459913</v>
      </c>
      <c r="Q56" s="69">
        <f t="shared" si="12"/>
        <v>49.156118143459913</v>
      </c>
      <c r="R56" s="77">
        <f t="shared" si="15"/>
        <v>0</v>
      </c>
      <c r="S56" s="77">
        <v>6990</v>
      </c>
    </row>
    <row r="57" spans="1:19" s="28" customFormat="1" ht="15" customHeight="1" x14ac:dyDescent="0.25">
      <c r="A57" s="14"/>
      <c r="B57" s="5"/>
      <c r="C57" s="9"/>
      <c r="D57" s="32"/>
      <c r="E57" s="14"/>
      <c r="F57" s="2"/>
      <c r="G57" s="79"/>
      <c r="H57" s="79"/>
      <c r="I57" s="79"/>
      <c r="J57" s="79"/>
      <c r="K57" s="206"/>
      <c r="L57" s="213"/>
      <c r="M57" s="87"/>
      <c r="N57" s="87"/>
      <c r="O57" s="74"/>
      <c r="P57" s="87"/>
      <c r="Q57" s="87"/>
      <c r="R57" s="77"/>
      <c r="S57" s="77"/>
    </row>
    <row r="58" spans="1:19" s="28" customFormat="1" ht="15" customHeight="1" x14ac:dyDescent="0.25">
      <c r="A58" s="25"/>
      <c r="B58" s="5"/>
      <c r="C58" s="233" t="s">
        <v>42</v>
      </c>
      <c r="D58" s="9"/>
      <c r="E58" s="9"/>
      <c r="F58" s="24">
        <v>18600</v>
      </c>
      <c r="G58" s="67">
        <v>0</v>
      </c>
      <c r="H58" s="21">
        <v>0</v>
      </c>
      <c r="I58" s="67">
        <v>0</v>
      </c>
      <c r="J58" s="67">
        <v>18600</v>
      </c>
      <c r="K58" s="208">
        <v>11830</v>
      </c>
      <c r="L58" s="185">
        <v>0</v>
      </c>
      <c r="M58" s="16">
        <f>SUM(L58/J58*100)</f>
        <v>0</v>
      </c>
      <c r="N58" s="16">
        <f>SUM(L58/K58*100)</f>
        <v>0</v>
      </c>
      <c r="O58" s="67">
        <v>3233.2</v>
      </c>
      <c r="P58" s="16">
        <f>SUM(O58/J58*100)</f>
        <v>17.382795698924731</v>
      </c>
      <c r="Q58" s="16">
        <f>SUM(O58/K58*100)</f>
        <v>27.330515638207942</v>
      </c>
      <c r="R58" s="67">
        <f>O58-S58</f>
        <v>0</v>
      </c>
      <c r="S58" s="67">
        <v>3233.2</v>
      </c>
    </row>
    <row r="59" spans="1:19" s="28" customFormat="1" ht="15" customHeight="1" x14ac:dyDescent="0.25">
      <c r="A59" s="25"/>
      <c r="B59" s="5"/>
      <c r="C59" s="233"/>
      <c r="D59" s="9"/>
      <c r="E59" s="9"/>
      <c r="F59" s="24"/>
      <c r="G59" s="21"/>
      <c r="H59" s="21"/>
      <c r="I59" s="21"/>
      <c r="J59" s="21"/>
      <c r="K59" s="208"/>
      <c r="L59" s="185"/>
      <c r="M59" s="16"/>
      <c r="N59" s="16"/>
      <c r="O59" s="67"/>
      <c r="P59" s="16"/>
      <c r="Q59" s="16"/>
      <c r="R59" s="67"/>
      <c r="S59" s="67"/>
    </row>
    <row r="60" spans="1:19" s="28" customFormat="1" ht="15" customHeight="1" x14ac:dyDescent="0.25">
      <c r="A60" s="25"/>
      <c r="B60" s="5"/>
      <c r="C60" s="233" t="s">
        <v>43</v>
      </c>
      <c r="D60" s="9"/>
      <c r="E60" s="9"/>
      <c r="F60" s="24">
        <f t="shared" ref="F60:L60" si="16">F61</f>
        <v>24600</v>
      </c>
      <c r="G60" s="21">
        <f t="shared" si="16"/>
        <v>-23680</v>
      </c>
      <c r="H60" s="24">
        <f t="shared" si="16"/>
        <v>0</v>
      </c>
      <c r="I60" s="21">
        <f t="shared" si="16"/>
        <v>0</v>
      </c>
      <c r="J60" s="21">
        <f>J61</f>
        <v>920</v>
      </c>
      <c r="K60" s="208">
        <f t="shared" si="16"/>
        <v>920</v>
      </c>
      <c r="L60" s="185">
        <f t="shared" si="16"/>
        <v>3233.2</v>
      </c>
      <c r="M60" s="16">
        <f>SUM(L60/J60*100)</f>
        <v>351.43478260869563</v>
      </c>
      <c r="N60" s="16">
        <f>SUM(L60/K60*100)</f>
        <v>351.43478260869563</v>
      </c>
      <c r="O60" s="67">
        <f>O61</f>
        <v>0</v>
      </c>
      <c r="P60" s="16">
        <f>SUM(O60/J60*100)</f>
        <v>0</v>
      </c>
      <c r="Q60" s="16">
        <f>SUM(O60/K60*100)</f>
        <v>0</v>
      </c>
      <c r="R60" s="67">
        <f>R61</f>
        <v>0</v>
      </c>
      <c r="S60" s="67">
        <f>S61</f>
        <v>0</v>
      </c>
    </row>
    <row r="61" spans="1:19" s="28" customFormat="1" ht="15" customHeight="1" x14ac:dyDescent="0.25">
      <c r="A61" s="14"/>
      <c r="B61" s="5"/>
      <c r="C61" s="9"/>
      <c r="D61" s="32" t="s">
        <v>18</v>
      </c>
      <c r="E61" s="14" t="s">
        <v>44</v>
      </c>
      <c r="F61" s="2">
        <v>24600</v>
      </c>
      <c r="G61" s="77">
        <v>-23680</v>
      </c>
      <c r="H61" s="79">
        <v>0</v>
      </c>
      <c r="I61" s="77">
        <v>0</v>
      </c>
      <c r="J61" s="77">
        <v>920</v>
      </c>
      <c r="K61" s="206">
        <v>920</v>
      </c>
      <c r="L61" s="214">
        <v>3233.2</v>
      </c>
      <c r="M61" s="69">
        <f>SUM(L61/J61*100)</f>
        <v>351.43478260869563</v>
      </c>
      <c r="N61" s="69">
        <f>SUM(L61/K61*100)</f>
        <v>351.43478260869563</v>
      </c>
      <c r="O61" s="74">
        <v>0</v>
      </c>
      <c r="P61" s="69">
        <f>SUM(O61/J61*100)</f>
        <v>0</v>
      </c>
      <c r="Q61" s="69">
        <f>SUM(O61/K61*100)</f>
        <v>0</v>
      </c>
      <c r="R61" s="74">
        <f>O61-S61</f>
        <v>0</v>
      </c>
      <c r="S61" s="74">
        <v>0</v>
      </c>
    </row>
    <row r="62" spans="1:19" s="28" customFormat="1" ht="15" customHeight="1" x14ac:dyDescent="0.25">
      <c r="A62" s="14"/>
      <c r="B62" s="5"/>
      <c r="C62" s="9"/>
      <c r="D62" s="32"/>
      <c r="E62" s="14"/>
      <c r="F62" s="2"/>
      <c r="G62" s="79"/>
      <c r="H62" s="79"/>
      <c r="I62" s="79"/>
      <c r="J62" s="79"/>
      <c r="K62" s="206"/>
      <c r="L62" s="213"/>
      <c r="M62" s="87"/>
      <c r="N62" s="87"/>
      <c r="O62" s="74"/>
      <c r="P62" s="87"/>
      <c r="Q62" s="87"/>
      <c r="R62" s="77"/>
      <c r="S62" s="77"/>
    </row>
    <row r="63" spans="1:19" s="28" customFormat="1" ht="15" customHeight="1" x14ac:dyDescent="0.25">
      <c r="A63" s="25"/>
      <c r="B63" s="5"/>
      <c r="C63" s="5" t="s">
        <v>45</v>
      </c>
      <c r="D63" s="35"/>
      <c r="E63" s="25"/>
      <c r="F63" s="41">
        <f t="shared" ref="F63:L63" si="17">SUM(F64:F65)</f>
        <v>34000</v>
      </c>
      <c r="G63" s="70">
        <f t="shared" si="17"/>
        <v>6950</v>
      </c>
      <c r="H63" s="41">
        <f t="shared" si="17"/>
        <v>0</v>
      </c>
      <c r="I63" s="70">
        <f t="shared" si="17"/>
        <v>2672</v>
      </c>
      <c r="J63" s="70">
        <f>SUM(J64:J65)</f>
        <v>40950</v>
      </c>
      <c r="K63" s="205">
        <f t="shared" si="17"/>
        <v>32286</v>
      </c>
      <c r="L63" s="38">
        <f t="shared" si="17"/>
        <v>25721</v>
      </c>
      <c r="M63" s="56">
        <f>SUM(L63/J63*100)</f>
        <v>62.810744810744815</v>
      </c>
      <c r="N63" s="56">
        <f>SUM(L63/K63*100)</f>
        <v>79.666109149476554</v>
      </c>
      <c r="O63" s="70">
        <f>SUM(O64:O65)</f>
        <v>25721</v>
      </c>
      <c r="P63" s="56">
        <f>SUM(O63/J63*100)</f>
        <v>62.810744810744815</v>
      </c>
      <c r="Q63" s="56">
        <f>SUM(O63/K63*100)</f>
        <v>79.666109149476554</v>
      </c>
      <c r="R63" s="70">
        <f>SUM(R64:R65)</f>
        <v>1928</v>
      </c>
      <c r="S63" s="70">
        <f>SUM(S64:S65)</f>
        <v>23793</v>
      </c>
    </row>
    <row r="64" spans="1:19" s="28" customFormat="1" ht="15" customHeight="1" x14ac:dyDescent="0.25">
      <c r="A64" s="14"/>
      <c r="B64" s="9"/>
      <c r="C64" s="9"/>
      <c r="D64" s="32" t="s">
        <v>18</v>
      </c>
      <c r="E64" s="14" t="s">
        <v>46</v>
      </c>
      <c r="F64" s="2">
        <v>22000</v>
      </c>
      <c r="G64" s="77">
        <v>700</v>
      </c>
      <c r="H64" s="79">
        <v>0</v>
      </c>
      <c r="I64" s="77">
        <v>2672</v>
      </c>
      <c r="J64" s="77">
        <v>22700</v>
      </c>
      <c r="K64" s="206">
        <v>18036</v>
      </c>
      <c r="L64" s="78">
        <v>13471</v>
      </c>
      <c r="M64" s="89">
        <f>SUM(L64/J64*100)</f>
        <v>59.343612334801762</v>
      </c>
      <c r="N64" s="89">
        <f>SUM(L64/K64*100)</f>
        <v>74.689509869150584</v>
      </c>
      <c r="O64" s="74">
        <v>13471</v>
      </c>
      <c r="P64" s="89">
        <f>SUM(O64/J64*100)</f>
        <v>59.343612334801762</v>
      </c>
      <c r="Q64" s="89">
        <f>SUM(O64/K64*100)</f>
        <v>74.689509869150584</v>
      </c>
      <c r="R64" s="77">
        <f>O64-S64</f>
        <v>1928</v>
      </c>
      <c r="S64" s="77">
        <v>11543</v>
      </c>
    </row>
    <row r="65" spans="1:19" s="28" customFormat="1" ht="15" customHeight="1" x14ac:dyDescent="0.25">
      <c r="A65" s="14"/>
      <c r="B65" s="9"/>
      <c r="C65" s="9"/>
      <c r="D65" s="32">
        <v>2</v>
      </c>
      <c r="E65" s="14" t="s">
        <v>140</v>
      </c>
      <c r="F65" s="2">
        <v>12000</v>
      </c>
      <c r="G65" s="77">
        <v>6250</v>
      </c>
      <c r="H65" s="136">
        <v>0</v>
      </c>
      <c r="I65" s="77">
        <v>0</v>
      </c>
      <c r="J65" s="77">
        <v>18250</v>
      </c>
      <c r="K65" s="206">
        <v>14250</v>
      </c>
      <c r="L65" s="78">
        <v>12250</v>
      </c>
      <c r="M65" s="89">
        <f>SUM(L65/J65*100)</f>
        <v>67.123287671232873</v>
      </c>
      <c r="N65" s="89">
        <f>SUM(L65/K65*100)</f>
        <v>85.964912280701753</v>
      </c>
      <c r="O65" s="74">
        <v>12250</v>
      </c>
      <c r="P65" s="89">
        <f>SUM(O65/J65*100)</f>
        <v>67.123287671232873</v>
      </c>
      <c r="Q65" s="89">
        <f>SUM(O65/K65*100)</f>
        <v>85.964912280701753</v>
      </c>
      <c r="R65" s="77">
        <f>O65-S65</f>
        <v>0</v>
      </c>
      <c r="S65" s="77">
        <v>12250</v>
      </c>
    </row>
    <row r="66" spans="1:19" s="28" customFormat="1" ht="15" customHeight="1" x14ac:dyDescent="0.25">
      <c r="A66" s="14"/>
      <c r="B66" s="9"/>
      <c r="C66" s="9"/>
      <c r="D66" s="32"/>
      <c r="E66" s="14"/>
      <c r="F66" s="2"/>
      <c r="G66" s="79"/>
      <c r="H66" s="79"/>
      <c r="I66" s="79"/>
      <c r="J66" s="79"/>
      <c r="K66" s="206"/>
      <c r="L66" s="78"/>
      <c r="M66" s="89"/>
      <c r="N66" s="89"/>
      <c r="O66" s="74"/>
      <c r="P66" s="89"/>
      <c r="Q66" s="89"/>
      <c r="R66" s="77"/>
      <c r="S66" s="77"/>
    </row>
    <row r="67" spans="1:19" s="28" customFormat="1" ht="15" customHeight="1" x14ac:dyDescent="0.25">
      <c r="A67" s="14"/>
      <c r="B67" s="5"/>
      <c r="C67" s="5" t="s">
        <v>47</v>
      </c>
      <c r="D67" s="32"/>
      <c r="E67" s="14"/>
      <c r="F67" s="41">
        <f>SUM(F68:F69)</f>
        <v>20100</v>
      </c>
      <c r="G67" s="70">
        <f t="shared" ref="G67:L67" si="18">SUM(G68:G70)</f>
        <v>-2193</v>
      </c>
      <c r="H67" s="70">
        <f t="shared" si="18"/>
        <v>0</v>
      </c>
      <c r="I67" s="70">
        <f t="shared" si="18"/>
        <v>0</v>
      </c>
      <c r="J67" s="70">
        <f t="shared" si="18"/>
        <v>17907</v>
      </c>
      <c r="K67" s="203">
        <f t="shared" si="18"/>
        <v>10935</v>
      </c>
      <c r="L67" s="70">
        <f t="shared" si="18"/>
        <v>5595.13</v>
      </c>
      <c r="M67" s="56">
        <f>SUM(L67/J67*100)</f>
        <v>31.245490590271963</v>
      </c>
      <c r="N67" s="56">
        <f>SUM(L67/K67*100)</f>
        <v>51.167169638774581</v>
      </c>
      <c r="O67" s="70">
        <f>SUM(O68:O70)</f>
        <v>2547.21</v>
      </c>
      <c r="P67" s="56">
        <f>SUM(O67/J67*100)</f>
        <v>14.224660747193834</v>
      </c>
      <c r="Q67" s="56">
        <f>SUM(O67/K67*100)</f>
        <v>23.294101508916324</v>
      </c>
      <c r="R67" s="70">
        <f>SUM(R68:R70)</f>
        <v>660.51</v>
      </c>
      <c r="S67" s="70">
        <f>SUM(S68:S70)</f>
        <v>1886.7</v>
      </c>
    </row>
    <row r="68" spans="1:19" s="28" customFormat="1" ht="15" customHeight="1" x14ac:dyDescent="0.25">
      <c r="A68" s="14"/>
      <c r="B68" s="5"/>
      <c r="C68" s="3"/>
      <c r="D68" s="32" t="s">
        <v>18</v>
      </c>
      <c r="E68" s="14" t="s">
        <v>48</v>
      </c>
      <c r="F68" s="2">
        <v>12500</v>
      </c>
      <c r="G68" s="77">
        <v>-2068</v>
      </c>
      <c r="H68" s="79">
        <v>0</v>
      </c>
      <c r="I68" s="77">
        <v>0</v>
      </c>
      <c r="J68" s="77">
        <v>10432</v>
      </c>
      <c r="K68" s="206">
        <v>6260</v>
      </c>
      <c r="L68" s="78">
        <v>2197.21</v>
      </c>
      <c r="M68" s="89">
        <f>SUM(L68/J68*100)</f>
        <v>21.062212423312886</v>
      </c>
      <c r="N68" s="89">
        <f>SUM(L68/K68*100)</f>
        <v>35.099201277955274</v>
      </c>
      <c r="O68" s="74">
        <v>2197.21</v>
      </c>
      <c r="P68" s="89">
        <f>SUM(O68/J68*100)</f>
        <v>21.062212423312886</v>
      </c>
      <c r="Q68" s="89">
        <f>SUM(O68/K68*100)</f>
        <v>35.099201277955274</v>
      </c>
      <c r="R68" s="77">
        <f>O68-S68</f>
        <v>660.51</v>
      </c>
      <c r="S68" s="77">
        <v>1536.7</v>
      </c>
    </row>
    <row r="69" spans="1:19" s="28" customFormat="1" ht="15" customHeight="1" x14ac:dyDescent="0.25">
      <c r="A69" s="14"/>
      <c r="B69" s="5"/>
      <c r="C69" s="9"/>
      <c r="D69" s="32" t="s">
        <v>20</v>
      </c>
      <c r="E69" s="14" t="s">
        <v>49</v>
      </c>
      <c r="F69" s="2">
        <v>7600</v>
      </c>
      <c r="G69" s="77">
        <v>-925</v>
      </c>
      <c r="H69" s="79">
        <v>0</v>
      </c>
      <c r="I69" s="77">
        <v>0</v>
      </c>
      <c r="J69" s="77">
        <v>6675</v>
      </c>
      <c r="K69" s="206">
        <v>3875</v>
      </c>
      <c r="L69" s="78">
        <v>2872.92</v>
      </c>
      <c r="M69" s="89">
        <f>SUM(L69/J69*100)</f>
        <v>43.04</v>
      </c>
      <c r="N69" s="89">
        <f>SUM(L69/K69*100)</f>
        <v>74.139870967741942</v>
      </c>
      <c r="O69" s="74">
        <v>0</v>
      </c>
      <c r="P69" s="89">
        <f>SUM(O69/J69*100)</f>
        <v>0</v>
      </c>
      <c r="Q69" s="89">
        <f>SUM(O69/K69*100)</f>
        <v>0</v>
      </c>
      <c r="R69" s="77">
        <f>O69-S69</f>
        <v>0</v>
      </c>
      <c r="S69" s="77">
        <v>0</v>
      </c>
    </row>
    <row r="70" spans="1:19" s="28" customFormat="1" ht="15" customHeight="1" x14ac:dyDescent="0.25">
      <c r="A70" s="14"/>
      <c r="B70" s="5"/>
      <c r="C70" s="9"/>
      <c r="D70" s="32">
        <v>4</v>
      </c>
      <c r="E70" s="14" t="s">
        <v>185</v>
      </c>
      <c r="F70" s="2">
        <v>0</v>
      </c>
      <c r="G70" s="77">
        <v>800</v>
      </c>
      <c r="H70" s="79">
        <v>0</v>
      </c>
      <c r="I70" s="77">
        <v>0</v>
      </c>
      <c r="J70" s="77">
        <v>800</v>
      </c>
      <c r="K70" s="206">
        <v>800</v>
      </c>
      <c r="L70" s="78">
        <v>525</v>
      </c>
      <c r="M70" s="89">
        <f>SUM(L70/J70*100)</f>
        <v>65.625</v>
      </c>
      <c r="N70" s="89">
        <f>SUM(L70/K70*100)</f>
        <v>65.625</v>
      </c>
      <c r="O70" s="74">
        <v>350</v>
      </c>
      <c r="P70" s="89">
        <f>SUM(O70/J70*100)</f>
        <v>43.75</v>
      </c>
      <c r="Q70" s="89">
        <f>SUM(O70/K70*100)</f>
        <v>43.75</v>
      </c>
      <c r="R70" s="77">
        <f>O70-S70</f>
        <v>0</v>
      </c>
      <c r="S70" s="77">
        <v>350</v>
      </c>
    </row>
    <row r="71" spans="1:19" s="28" customFormat="1" ht="15" customHeight="1" x14ac:dyDescent="0.25">
      <c r="A71" s="14"/>
      <c r="B71" s="5"/>
      <c r="C71" s="9"/>
      <c r="D71" s="32"/>
      <c r="E71" s="14"/>
      <c r="F71" s="2"/>
      <c r="G71" s="79"/>
      <c r="H71" s="79"/>
      <c r="I71" s="79"/>
      <c r="J71" s="79"/>
      <c r="K71" s="206"/>
      <c r="L71" s="213"/>
      <c r="M71" s="87"/>
      <c r="N71" s="87"/>
      <c r="O71" s="74"/>
      <c r="P71" s="87"/>
      <c r="Q71" s="87"/>
      <c r="R71" s="77"/>
      <c r="S71" s="77"/>
    </row>
    <row r="72" spans="1:19" s="28" customFormat="1" ht="15" customHeight="1" x14ac:dyDescent="0.25">
      <c r="A72" s="14"/>
      <c r="B72" s="5"/>
      <c r="C72" s="5" t="s">
        <v>50</v>
      </c>
      <c r="D72" s="32"/>
      <c r="E72" s="14"/>
      <c r="F72" s="41">
        <f t="shared" ref="F72:L72" si="19">SUM(F73:F77)</f>
        <v>835200</v>
      </c>
      <c r="G72" s="70">
        <f t="shared" si="19"/>
        <v>-396640</v>
      </c>
      <c r="H72" s="70">
        <f t="shared" si="19"/>
        <v>0</v>
      </c>
      <c r="I72" s="70">
        <f t="shared" si="19"/>
        <v>163644</v>
      </c>
      <c r="J72" s="70">
        <f t="shared" si="19"/>
        <v>438560</v>
      </c>
      <c r="K72" s="203">
        <f t="shared" si="19"/>
        <v>411460</v>
      </c>
      <c r="L72" s="70">
        <f t="shared" si="19"/>
        <v>210615.50999999998</v>
      </c>
      <c r="M72" s="56">
        <f t="shared" ref="M72:M77" si="20">SUM(L72/J72*100)</f>
        <v>48.024331904414439</v>
      </c>
      <c r="N72" s="56">
        <f t="shared" ref="N72:N77" si="21">SUM(L72/K72*100)</f>
        <v>51.187359646138141</v>
      </c>
      <c r="O72" s="70">
        <f>SUM(O73:O77)</f>
        <v>73810.14</v>
      </c>
      <c r="P72" s="56">
        <f t="shared" ref="P72:P77" si="22">SUM(O72/J72*100)</f>
        <v>16.830112185333821</v>
      </c>
      <c r="Q72" s="56">
        <f t="shared" ref="Q72:Q77" si="23">SUM(O72/K72*100)</f>
        <v>17.938594274048512</v>
      </c>
      <c r="R72" s="70">
        <f>SUM(R73:R77)</f>
        <v>563.82000000000153</v>
      </c>
      <c r="S72" s="70">
        <f>SUM(S73:S77)</f>
        <v>73246.320000000007</v>
      </c>
    </row>
    <row r="73" spans="1:19" s="28" customFormat="1" ht="15" customHeight="1" x14ac:dyDescent="0.25">
      <c r="A73" s="14"/>
      <c r="B73" s="5"/>
      <c r="C73" s="5"/>
      <c r="D73" s="32" t="s">
        <v>20</v>
      </c>
      <c r="E73" s="14" t="s">
        <v>151</v>
      </c>
      <c r="F73" s="197">
        <v>20000</v>
      </c>
      <c r="G73" s="78">
        <v>-9000</v>
      </c>
      <c r="H73" s="81">
        <v>0</v>
      </c>
      <c r="I73" s="78">
        <v>0</v>
      </c>
      <c r="J73" s="78">
        <v>11000</v>
      </c>
      <c r="K73" s="204">
        <v>11000</v>
      </c>
      <c r="L73" s="78">
        <v>0</v>
      </c>
      <c r="M73" s="89">
        <f t="shared" si="20"/>
        <v>0</v>
      </c>
      <c r="N73" s="89">
        <f t="shared" si="21"/>
        <v>0</v>
      </c>
      <c r="O73" s="78">
        <v>0</v>
      </c>
      <c r="P73" s="89">
        <f t="shared" si="22"/>
        <v>0</v>
      </c>
      <c r="Q73" s="89">
        <f t="shared" si="23"/>
        <v>0</v>
      </c>
      <c r="R73" s="78">
        <f>O73-S73</f>
        <v>0</v>
      </c>
      <c r="S73" s="78">
        <v>0</v>
      </c>
    </row>
    <row r="74" spans="1:19" s="28" customFormat="1" ht="15" customHeight="1" x14ac:dyDescent="0.25">
      <c r="A74" s="14"/>
      <c r="B74" s="5"/>
      <c r="C74" s="5"/>
      <c r="D74" s="32" t="s">
        <v>28</v>
      </c>
      <c r="E74" s="14" t="s">
        <v>152</v>
      </c>
      <c r="F74" s="197">
        <v>1000</v>
      </c>
      <c r="G74" s="78">
        <v>-1000</v>
      </c>
      <c r="H74" s="81">
        <v>0</v>
      </c>
      <c r="I74" s="78">
        <v>0</v>
      </c>
      <c r="J74" s="78">
        <v>0</v>
      </c>
      <c r="K74" s="204">
        <v>0</v>
      </c>
      <c r="L74" s="78">
        <v>0</v>
      </c>
      <c r="M74" s="89">
        <v>0</v>
      </c>
      <c r="N74" s="89">
        <v>0</v>
      </c>
      <c r="O74" s="78">
        <v>0</v>
      </c>
      <c r="P74" s="89">
        <v>0</v>
      </c>
      <c r="Q74" s="89">
        <v>0</v>
      </c>
      <c r="R74" s="78">
        <f>O74-S74</f>
        <v>0</v>
      </c>
      <c r="S74" s="78">
        <v>0</v>
      </c>
    </row>
    <row r="75" spans="1:19" s="28" customFormat="1" ht="15" customHeight="1" x14ac:dyDescent="0.25">
      <c r="A75" s="14"/>
      <c r="B75" s="5"/>
      <c r="C75" s="5"/>
      <c r="D75" s="32" t="s">
        <v>30</v>
      </c>
      <c r="E75" s="14" t="s">
        <v>51</v>
      </c>
      <c r="F75" s="2">
        <v>364200</v>
      </c>
      <c r="G75" s="77">
        <v>-280982</v>
      </c>
      <c r="H75" s="79">
        <v>0</v>
      </c>
      <c r="I75" s="77">
        <v>0</v>
      </c>
      <c r="J75" s="77">
        <v>83218</v>
      </c>
      <c r="K75" s="206">
        <v>56118</v>
      </c>
      <c r="L75" s="78">
        <v>19086.18</v>
      </c>
      <c r="M75" s="89">
        <f t="shared" si="20"/>
        <v>22.935158259030501</v>
      </c>
      <c r="N75" s="89">
        <f t="shared" si="21"/>
        <v>34.010798674222173</v>
      </c>
      <c r="O75" s="74">
        <v>193.8</v>
      </c>
      <c r="P75" s="89">
        <f t="shared" si="22"/>
        <v>0.23288230911581628</v>
      </c>
      <c r="Q75" s="89">
        <f t="shared" si="23"/>
        <v>0.34534373997647816</v>
      </c>
      <c r="R75" s="78">
        <f>O75-S75</f>
        <v>0</v>
      </c>
      <c r="S75" s="77">
        <v>193.8</v>
      </c>
    </row>
    <row r="76" spans="1:19" s="28" customFormat="1" ht="15" customHeight="1" x14ac:dyDescent="0.25">
      <c r="A76" s="14"/>
      <c r="B76" s="5"/>
      <c r="C76" s="9"/>
      <c r="D76" s="32" t="s">
        <v>40</v>
      </c>
      <c r="E76" s="14" t="s">
        <v>52</v>
      </c>
      <c r="F76" s="2">
        <v>250000</v>
      </c>
      <c r="G76" s="77">
        <v>-24544</v>
      </c>
      <c r="H76" s="79">
        <v>0</v>
      </c>
      <c r="I76" s="77">
        <v>90911</v>
      </c>
      <c r="J76" s="77">
        <v>225456</v>
      </c>
      <c r="K76" s="206">
        <v>225456</v>
      </c>
      <c r="L76" s="78">
        <v>169707.81</v>
      </c>
      <c r="M76" s="89">
        <f t="shared" si="20"/>
        <v>75.273139770065995</v>
      </c>
      <c r="N76" s="89">
        <f t="shared" si="21"/>
        <v>75.273139770065995</v>
      </c>
      <c r="O76" s="74">
        <v>63206.37</v>
      </c>
      <c r="P76" s="89">
        <f t="shared" si="22"/>
        <v>28.034902597402599</v>
      </c>
      <c r="Q76" s="89">
        <f t="shared" si="23"/>
        <v>28.034902597402599</v>
      </c>
      <c r="R76" s="78">
        <f>O76-S76</f>
        <v>274.19000000000233</v>
      </c>
      <c r="S76" s="77">
        <v>62932.18</v>
      </c>
    </row>
    <row r="77" spans="1:19" s="28" customFormat="1" ht="15" customHeight="1" x14ac:dyDescent="0.25">
      <c r="A77" s="14"/>
      <c r="B77" s="5"/>
      <c r="C77" s="9"/>
      <c r="D77" s="32" t="s">
        <v>35</v>
      </c>
      <c r="E77" s="14" t="s">
        <v>53</v>
      </c>
      <c r="F77" s="2">
        <v>200000</v>
      </c>
      <c r="G77" s="77">
        <v>-81114</v>
      </c>
      <c r="H77" s="79">
        <v>0</v>
      </c>
      <c r="I77" s="77">
        <v>72733</v>
      </c>
      <c r="J77" s="77">
        <v>118886</v>
      </c>
      <c r="K77" s="206">
        <v>118886</v>
      </c>
      <c r="L77" s="78">
        <v>21821.52</v>
      </c>
      <c r="M77" s="89">
        <f t="shared" si="20"/>
        <v>18.354995541947751</v>
      </c>
      <c r="N77" s="89">
        <f t="shared" si="21"/>
        <v>18.354995541947751</v>
      </c>
      <c r="O77" s="74">
        <v>10409.969999999999</v>
      </c>
      <c r="P77" s="89">
        <f t="shared" si="22"/>
        <v>8.7562623017007883</v>
      </c>
      <c r="Q77" s="89">
        <f t="shared" si="23"/>
        <v>8.7562623017007883</v>
      </c>
      <c r="R77" s="78">
        <f>O77-S77</f>
        <v>289.6299999999992</v>
      </c>
      <c r="S77" s="77">
        <v>10120.34</v>
      </c>
    </row>
    <row r="78" spans="1:19" s="28" customFormat="1" ht="15" customHeight="1" x14ac:dyDescent="0.25">
      <c r="A78" s="14"/>
      <c r="B78" s="5"/>
      <c r="C78" s="9"/>
      <c r="D78" s="32"/>
      <c r="E78" s="14"/>
      <c r="F78" s="2"/>
      <c r="G78" s="77"/>
      <c r="H78" s="79"/>
      <c r="I78" s="77"/>
      <c r="J78" s="77"/>
      <c r="K78" s="206"/>
      <c r="L78" s="78"/>
      <c r="M78" s="89"/>
      <c r="N78" s="89"/>
      <c r="O78" s="74"/>
      <c r="P78" s="89"/>
      <c r="Q78" s="89"/>
      <c r="R78" s="77"/>
      <c r="S78" s="77"/>
    </row>
    <row r="79" spans="1:19" s="28" customFormat="1" ht="15" customHeight="1" x14ac:dyDescent="0.25">
      <c r="A79" s="14"/>
      <c r="B79" s="5"/>
      <c r="C79" s="9" t="s">
        <v>138</v>
      </c>
      <c r="D79" s="32"/>
      <c r="E79" s="14"/>
      <c r="F79" s="24">
        <f t="shared" ref="F79:L79" si="24">F80</f>
        <v>230000</v>
      </c>
      <c r="G79" s="21">
        <f t="shared" si="24"/>
        <v>44680</v>
      </c>
      <c r="H79" s="24">
        <f t="shared" si="24"/>
        <v>0</v>
      </c>
      <c r="I79" s="21">
        <f t="shared" si="24"/>
        <v>0</v>
      </c>
      <c r="J79" s="21">
        <f t="shared" si="24"/>
        <v>274680</v>
      </c>
      <c r="K79" s="208">
        <f t="shared" si="24"/>
        <v>274680</v>
      </c>
      <c r="L79" s="21">
        <f t="shared" si="24"/>
        <v>0</v>
      </c>
      <c r="M79" s="56">
        <f>SUM(L79/J79*100)</f>
        <v>0</v>
      </c>
      <c r="N79" s="56">
        <f>SUM(L79/K79*100)</f>
        <v>0</v>
      </c>
      <c r="O79" s="67">
        <f>O80</f>
        <v>0</v>
      </c>
      <c r="P79" s="56">
        <f>SUM(O79/J79*100)</f>
        <v>0</v>
      </c>
      <c r="Q79" s="56">
        <f>SUM(O79/K79*100)</f>
        <v>0</v>
      </c>
      <c r="R79" s="67">
        <f>R80</f>
        <v>0</v>
      </c>
      <c r="S79" s="67">
        <f>S80</f>
        <v>0</v>
      </c>
    </row>
    <row r="80" spans="1:19" s="28" customFormat="1" ht="15" customHeight="1" x14ac:dyDescent="0.25">
      <c r="A80" s="14"/>
      <c r="B80" s="5"/>
      <c r="C80" s="9"/>
      <c r="D80" s="32">
        <v>1</v>
      </c>
      <c r="E80" s="14" t="s">
        <v>160</v>
      </c>
      <c r="F80" s="30">
        <v>230000</v>
      </c>
      <c r="G80" s="77">
        <v>44680</v>
      </c>
      <c r="H80" s="79">
        <v>0</v>
      </c>
      <c r="I80" s="77">
        <v>0</v>
      </c>
      <c r="J80" s="77">
        <v>274680</v>
      </c>
      <c r="K80" s="206">
        <v>274680</v>
      </c>
      <c r="L80" s="78">
        <v>0</v>
      </c>
      <c r="M80" s="89">
        <f>SUM(L80/J80*100)</f>
        <v>0</v>
      </c>
      <c r="N80" s="89">
        <f>SUM(L80/K80*100)</f>
        <v>0</v>
      </c>
      <c r="O80" s="74">
        <v>0</v>
      </c>
      <c r="P80" s="89">
        <f>SUM(O80/J80*100)</f>
        <v>0</v>
      </c>
      <c r="Q80" s="89">
        <f>SUM(O80/K80*100)</f>
        <v>0</v>
      </c>
      <c r="R80" s="77">
        <v>0</v>
      </c>
      <c r="S80" s="77">
        <v>0</v>
      </c>
    </row>
    <row r="81" spans="1:19" s="28" customFormat="1" ht="15" customHeight="1" x14ac:dyDescent="0.25">
      <c r="A81" s="14"/>
      <c r="B81" s="5"/>
      <c r="C81" s="5"/>
      <c r="D81" s="14"/>
      <c r="E81" s="14"/>
      <c r="F81" s="2"/>
      <c r="G81" s="79"/>
      <c r="H81" s="79"/>
      <c r="I81" s="79"/>
      <c r="J81" s="79"/>
      <c r="K81" s="206"/>
      <c r="L81" s="213"/>
      <c r="M81" s="87"/>
      <c r="N81" s="87"/>
      <c r="O81" s="74"/>
      <c r="P81" s="87"/>
      <c r="Q81" s="87"/>
      <c r="R81" s="77"/>
      <c r="S81" s="77"/>
    </row>
    <row r="82" spans="1:19" s="28" customFormat="1" ht="15" customHeight="1" x14ac:dyDescent="0.25">
      <c r="A82" s="14"/>
      <c r="B82" s="5"/>
      <c r="C82" s="5" t="s">
        <v>54</v>
      </c>
      <c r="D82" s="32"/>
      <c r="E82" s="14"/>
      <c r="F82" s="41">
        <f>SUM(F83:F92)</f>
        <v>238000</v>
      </c>
      <c r="G82" s="70">
        <f t="shared" ref="G82:L82" si="25">SUM(G83:G86)</f>
        <v>-26000</v>
      </c>
      <c r="H82" s="70">
        <f t="shared" si="25"/>
        <v>0</v>
      </c>
      <c r="I82" s="70">
        <f t="shared" si="25"/>
        <v>74665</v>
      </c>
      <c r="J82" s="70">
        <f>SUM(J83:J86)</f>
        <v>212000</v>
      </c>
      <c r="K82" s="203">
        <f t="shared" si="25"/>
        <v>200138</v>
      </c>
      <c r="L82" s="70">
        <f t="shared" si="25"/>
        <v>122912.76999999999</v>
      </c>
      <c r="M82" s="56">
        <f>SUM(L82/J82*100)</f>
        <v>57.977721698113207</v>
      </c>
      <c r="N82" s="56">
        <f>SUM(L82/K82*100)</f>
        <v>61.414009333559839</v>
      </c>
      <c r="O82" s="70">
        <f>SUM(O83:O86)</f>
        <v>49608.060000000005</v>
      </c>
      <c r="P82" s="56">
        <f>SUM(O82/J82*100)</f>
        <v>23.400028301886795</v>
      </c>
      <c r="Q82" s="56">
        <f>SUM(O82/K82*100)</f>
        <v>24.786927020355957</v>
      </c>
      <c r="R82" s="70">
        <f>SUM(R83:R86)</f>
        <v>1572.8999999999996</v>
      </c>
      <c r="S82" s="70">
        <f>SUM(S83:S86)</f>
        <v>48035.16</v>
      </c>
    </row>
    <row r="83" spans="1:19" s="28" customFormat="1" ht="15" customHeight="1" x14ac:dyDescent="0.25">
      <c r="A83" s="14"/>
      <c r="B83" s="5"/>
      <c r="C83" s="5"/>
      <c r="D83" s="32" t="s">
        <v>18</v>
      </c>
      <c r="E83" s="14" t="s">
        <v>55</v>
      </c>
      <c r="F83" s="2">
        <v>10500</v>
      </c>
      <c r="G83" s="77">
        <v>-4000</v>
      </c>
      <c r="H83" s="79">
        <v>0</v>
      </c>
      <c r="I83" s="77">
        <v>0</v>
      </c>
      <c r="J83" s="77">
        <v>6500</v>
      </c>
      <c r="K83" s="206">
        <v>2678</v>
      </c>
      <c r="L83" s="78">
        <v>0</v>
      </c>
      <c r="M83" s="89">
        <f>SUM(L83/J83*100)</f>
        <v>0</v>
      </c>
      <c r="N83" s="89">
        <f>SUM(L83/K83*100)</f>
        <v>0</v>
      </c>
      <c r="O83" s="74">
        <v>0</v>
      </c>
      <c r="P83" s="89">
        <f>SUM(O83/J83*100)</f>
        <v>0</v>
      </c>
      <c r="Q83" s="89">
        <f>SUM(O83/K83*100)</f>
        <v>0</v>
      </c>
      <c r="R83" s="77">
        <f>O83-S83</f>
        <v>0</v>
      </c>
      <c r="S83" s="77">
        <v>0</v>
      </c>
    </row>
    <row r="84" spans="1:19" s="28" customFormat="1" ht="15" customHeight="1" x14ac:dyDescent="0.25">
      <c r="A84" s="14"/>
      <c r="B84" s="5"/>
      <c r="C84" s="9"/>
      <c r="D84" s="32" t="s">
        <v>20</v>
      </c>
      <c r="E84" s="14" t="s">
        <v>56</v>
      </c>
      <c r="F84" s="2">
        <v>60400</v>
      </c>
      <c r="G84" s="77">
        <v>0</v>
      </c>
      <c r="H84" s="79">
        <v>0</v>
      </c>
      <c r="I84" s="77">
        <v>16480</v>
      </c>
      <c r="J84" s="77">
        <v>60400</v>
      </c>
      <c r="K84" s="206">
        <v>54910</v>
      </c>
      <c r="L84" s="78">
        <v>43061.09</v>
      </c>
      <c r="M84" s="89">
        <f>SUM(L84/J84*100)</f>
        <v>71.2931953642384</v>
      </c>
      <c r="N84" s="89">
        <f>SUM(L84/K84*100)</f>
        <v>78.421216536150069</v>
      </c>
      <c r="O84" s="74">
        <v>8971.9</v>
      </c>
      <c r="P84" s="89">
        <f>SUM(O84/J84*100)</f>
        <v>14.85413907284768</v>
      </c>
      <c r="Q84" s="89">
        <f>SUM(O84/K84*100)</f>
        <v>16.339282462210893</v>
      </c>
      <c r="R84" s="77">
        <f>O84-S84</f>
        <v>1572.8999999999996</v>
      </c>
      <c r="S84" s="77">
        <v>7399</v>
      </c>
    </row>
    <row r="85" spans="1:19" s="28" customFormat="1" ht="15" customHeight="1" x14ac:dyDescent="0.25">
      <c r="A85" s="14"/>
      <c r="B85" s="5"/>
      <c r="C85" s="5"/>
      <c r="D85" s="32" t="s">
        <v>40</v>
      </c>
      <c r="E85" s="14" t="s">
        <v>57</v>
      </c>
      <c r="F85" s="2">
        <v>160000</v>
      </c>
      <c r="G85" s="77">
        <v>-22000</v>
      </c>
      <c r="H85" s="79">
        <v>0</v>
      </c>
      <c r="I85" s="77">
        <v>58185</v>
      </c>
      <c r="J85" s="77">
        <v>138000</v>
      </c>
      <c r="K85" s="206">
        <v>138000</v>
      </c>
      <c r="L85" s="78">
        <v>79851.679999999993</v>
      </c>
      <c r="M85" s="89">
        <f>SUM(L85/J85*100)</f>
        <v>57.863536231884048</v>
      </c>
      <c r="N85" s="89">
        <f>SUM(L85/K85*100)</f>
        <v>57.863536231884048</v>
      </c>
      <c r="O85" s="74">
        <v>40636.160000000003</v>
      </c>
      <c r="P85" s="89">
        <f>SUM(O85/J85*100)</f>
        <v>29.446492753623193</v>
      </c>
      <c r="Q85" s="89">
        <f>SUM(O85/K85*100)</f>
        <v>29.446492753623193</v>
      </c>
      <c r="R85" s="77">
        <f>O85-S85</f>
        <v>0</v>
      </c>
      <c r="S85" s="77">
        <v>40636.160000000003</v>
      </c>
    </row>
    <row r="86" spans="1:19" s="28" customFormat="1" ht="15" customHeight="1" x14ac:dyDescent="0.25">
      <c r="A86" s="14"/>
      <c r="B86" s="5"/>
      <c r="C86" s="5"/>
      <c r="D86" s="32">
        <v>9</v>
      </c>
      <c r="E86" s="14" t="s">
        <v>141</v>
      </c>
      <c r="F86" s="2">
        <v>7100</v>
      </c>
      <c r="G86" s="77">
        <v>0</v>
      </c>
      <c r="H86" s="79">
        <v>0</v>
      </c>
      <c r="I86" s="77">
        <v>0</v>
      </c>
      <c r="J86" s="77">
        <v>7100</v>
      </c>
      <c r="K86" s="206">
        <v>4550</v>
      </c>
      <c r="L86" s="78">
        <v>0</v>
      </c>
      <c r="M86" s="89">
        <f>SUM(L86/J86*100)</f>
        <v>0</v>
      </c>
      <c r="N86" s="89">
        <f>SUM(L86/K86*100)</f>
        <v>0</v>
      </c>
      <c r="O86" s="74">
        <v>0</v>
      </c>
      <c r="P86" s="89">
        <f>SUM(O86/J86*100)</f>
        <v>0</v>
      </c>
      <c r="Q86" s="89">
        <f>SUM(O86/K86*100)</f>
        <v>0</v>
      </c>
      <c r="R86" s="77">
        <f>O86-S86</f>
        <v>0</v>
      </c>
      <c r="S86" s="77">
        <v>0</v>
      </c>
    </row>
    <row r="87" spans="1:19" s="28" customFormat="1" ht="15" customHeight="1" x14ac:dyDescent="0.25">
      <c r="A87" s="14"/>
      <c r="B87" s="5"/>
      <c r="C87" s="5"/>
      <c r="D87" s="32"/>
      <c r="E87" s="14"/>
      <c r="F87" s="2"/>
      <c r="G87" s="77"/>
      <c r="H87" s="79"/>
      <c r="I87" s="77"/>
      <c r="J87" s="77"/>
      <c r="K87" s="206"/>
      <c r="L87" s="78"/>
      <c r="M87" s="215"/>
      <c r="N87" s="215"/>
      <c r="O87" s="207"/>
      <c r="P87" s="215"/>
      <c r="Q87" s="215"/>
      <c r="R87" s="77"/>
      <c r="S87" s="77"/>
    </row>
    <row r="88" spans="1:19" s="28" customFormat="1" ht="15" customHeight="1" x14ac:dyDescent="0.25">
      <c r="A88" s="14"/>
      <c r="B88" s="5"/>
      <c r="C88" s="5" t="s">
        <v>172</v>
      </c>
      <c r="D88" s="32"/>
      <c r="E88" s="14"/>
      <c r="F88" s="24">
        <v>0</v>
      </c>
      <c r="G88" s="67">
        <f t="shared" ref="G88:L88" si="26">SUM(G89:G92)</f>
        <v>3484</v>
      </c>
      <c r="H88" s="67">
        <f t="shared" si="26"/>
        <v>0</v>
      </c>
      <c r="I88" s="67">
        <f t="shared" si="26"/>
        <v>0</v>
      </c>
      <c r="J88" s="67">
        <f>SUM(J89:J91)</f>
        <v>3484</v>
      </c>
      <c r="K88" s="209">
        <f>SUM(K89:K91)</f>
        <v>3484</v>
      </c>
      <c r="L88" s="67">
        <f t="shared" si="26"/>
        <v>3475.26</v>
      </c>
      <c r="M88" s="56">
        <f>SUM(L88/J88*100)</f>
        <v>99.749138920780723</v>
      </c>
      <c r="N88" s="56">
        <f>SUM(L88/K88*100)</f>
        <v>99.749138920780723</v>
      </c>
      <c r="O88" s="209">
        <f>SUM(O89:O92)</f>
        <v>1213.9100000000001</v>
      </c>
      <c r="P88" s="56">
        <f>SUM(O88/J88*100)</f>
        <v>34.842422502870271</v>
      </c>
      <c r="Q88" s="56">
        <f>SUM(O88/K88*100)</f>
        <v>34.842422502870271</v>
      </c>
      <c r="R88" s="67">
        <f>SUM(R89:R92)</f>
        <v>1020.9100000000001</v>
      </c>
      <c r="S88" s="67">
        <f>SUM(S89:S92)</f>
        <v>193</v>
      </c>
    </row>
    <row r="89" spans="1:19" s="28" customFormat="1" ht="15" customHeight="1" x14ac:dyDescent="0.25">
      <c r="A89" s="14"/>
      <c r="B89" s="5"/>
      <c r="C89" s="5"/>
      <c r="D89" s="32"/>
      <c r="E89" s="14"/>
      <c r="F89" s="2"/>
      <c r="G89" s="77"/>
      <c r="H89" s="79"/>
      <c r="I89" s="77"/>
      <c r="J89" s="77"/>
      <c r="K89" s="206"/>
      <c r="L89" s="78"/>
      <c r="M89" s="215"/>
      <c r="N89" s="215"/>
      <c r="O89" s="207"/>
      <c r="P89" s="89"/>
      <c r="Q89" s="89"/>
      <c r="R89" s="77"/>
      <c r="S89" s="77"/>
    </row>
    <row r="90" spans="1:19" s="28" customFormat="1" ht="15" customHeight="1" x14ac:dyDescent="0.25">
      <c r="A90" s="14"/>
      <c r="B90" s="5"/>
      <c r="C90" s="5"/>
      <c r="D90" s="32">
        <v>6</v>
      </c>
      <c r="E90" s="14" t="s">
        <v>47</v>
      </c>
      <c r="F90" s="2">
        <v>0</v>
      </c>
      <c r="G90" s="77">
        <v>1593</v>
      </c>
      <c r="H90" s="79">
        <v>0</v>
      </c>
      <c r="I90" s="77">
        <v>0</v>
      </c>
      <c r="J90" s="77">
        <v>1593</v>
      </c>
      <c r="K90" s="206">
        <v>1593</v>
      </c>
      <c r="L90" s="78">
        <v>1585</v>
      </c>
      <c r="M90" s="56">
        <f>SUM(L90/J90*100)</f>
        <v>99.497802887633384</v>
      </c>
      <c r="N90" s="56">
        <f>SUM(L90/K90*100)</f>
        <v>99.497802887633384</v>
      </c>
      <c r="O90" s="207">
        <v>185</v>
      </c>
      <c r="P90" s="56">
        <f>SUM(O90/J90*100)</f>
        <v>11.613308223477716</v>
      </c>
      <c r="Q90" s="56">
        <f>SUM(O90/K90*100)</f>
        <v>11.613308223477716</v>
      </c>
      <c r="R90" s="77">
        <f>O90-S90</f>
        <v>0</v>
      </c>
      <c r="S90" s="77">
        <v>185</v>
      </c>
    </row>
    <row r="91" spans="1:19" s="28" customFormat="1" ht="15" customHeight="1" x14ac:dyDescent="0.25">
      <c r="A91" s="14"/>
      <c r="B91" s="5"/>
      <c r="C91" s="5"/>
      <c r="D91" s="32">
        <v>7</v>
      </c>
      <c r="E91" s="14" t="s">
        <v>161</v>
      </c>
      <c r="F91" s="2">
        <v>0</v>
      </c>
      <c r="G91" s="77">
        <v>1891</v>
      </c>
      <c r="H91" s="79">
        <v>0</v>
      </c>
      <c r="I91" s="77">
        <v>0</v>
      </c>
      <c r="J91" s="77">
        <v>1891</v>
      </c>
      <c r="K91" s="206">
        <v>1891</v>
      </c>
      <c r="L91" s="78">
        <v>1890.26</v>
      </c>
      <c r="M91" s="89">
        <f>SUM(L91/J91*100)</f>
        <v>99.960867265996825</v>
      </c>
      <c r="N91" s="89">
        <f>SUM(L91/K91*100)</f>
        <v>99.960867265996825</v>
      </c>
      <c r="O91" s="207">
        <v>1028.9100000000001</v>
      </c>
      <c r="P91" s="89">
        <f>SUM(O91/J91*100)</f>
        <v>54.410893707033324</v>
      </c>
      <c r="Q91" s="89">
        <f>SUM(O91/K91*100)</f>
        <v>54.410893707033324</v>
      </c>
      <c r="R91" s="77">
        <f>O91-S91</f>
        <v>1020.9100000000001</v>
      </c>
      <c r="S91" s="77">
        <v>8</v>
      </c>
    </row>
    <row r="92" spans="1:19" s="28" customFormat="1" ht="15" customHeight="1" x14ac:dyDescent="0.25">
      <c r="A92" s="14"/>
      <c r="B92" s="5"/>
      <c r="C92" s="5"/>
      <c r="D92" s="32"/>
      <c r="E92" s="14"/>
      <c r="F92" s="2"/>
      <c r="G92" s="77"/>
      <c r="H92" s="79"/>
      <c r="I92" s="77"/>
      <c r="J92" s="77"/>
      <c r="K92" s="206"/>
      <c r="L92" s="78"/>
      <c r="M92" s="215"/>
      <c r="N92" s="215"/>
      <c r="O92" s="207"/>
      <c r="P92" s="89"/>
      <c r="Q92" s="89"/>
      <c r="R92" s="77"/>
      <c r="S92" s="77"/>
    </row>
    <row r="93" spans="1:19" s="28" customFormat="1" ht="15" customHeight="1" x14ac:dyDescent="0.25">
      <c r="A93" s="250" t="s">
        <v>58</v>
      </c>
      <c r="B93" s="250"/>
      <c r="C93" s="250"/>
      <c r="D93" s="250"/>
      <c r="E93" s="251"/>
      <c r="F93" s="38">
        <f>F95+F105+F111+F116+F98+F120+F126+F131+F137</f>
        <v>397400</v>
      </c>
      <c r="G93" s="38">
        <f>G95+G105+G111+G116+G98+G120+G126+G131+G137+G139</f>
        <v>-18509</v>
      </c>
      <c r="H93" s="38">
        <f>H95+H105+H111+H116+H98+H120+H126+H131+H137</f>
        <v>0</v>
      </c>
      <c r="I93" s="38">
        <f>I95+I105+I111+I116+I98+I120+I126+I131+I137</f>
        <v>15978</v>
      </c>
      <c r="J93" s="38">
        <f>J95+J105+J111+J116+J98+J120+J126+J131+J137+J139</f>
        <v>378891</v>
      </c>
      <c r="K93" s="205">
        <f>K95+K105+K111+K116+K98+K120+K126+K131+K137+K139</f>
        <v>250722</v>
      </c>
      <c r="L93" s="70">
        <f>L95+L105+L111+L116+L98+L120+L126+L131+L137+L139</f>
        <v>134515.26</v>
      </c>
      <c r="M93" s="56">
        <f>SUM(L93/J93*100)</f>
        <v>35.50236347656714</v>
      </c>
      <c r="N93" s="56">
        <f>SUM(L93/K93*100)</f>
        <v>53.651159451504057</v>
      </c>
      <c r="O93" s="203">
        <f>O95+O105+O111+O116+O98+O120+O126+O131+O137+O139</f>
        <v>96525.56</v>
      </c>
      <c r="P93" s="56">
        <f>SUM(O93/J93*100)</f>
        <v>25.475812304858124</v>
      </c>
      <c r="Q93" s="56">
        <f>SUM(O93/K93*100)</f>
        <v>38.499038776014864</v>
      </c>
      <c r="R93" s="70">
        <f>R95+R105+R111+R116+R98+R120+R126+R131+R137+R139</f>
        <v>12498.31</v>
      </c>
      <c r="S93" s="70">
        <f>S95+S105+S111+S116+S98+S120+S126+S131+S137+S139</f>
        <v>84027.249999999985</v>
      </c>
    </row>
    <row r="94" spans="1:19" s="28" customFormat="1" ht="15" customHeight="1" x14ac:dyDescent="0.25">
      <c r="A94" s="14"/>
      <c r="B94" s="5"/>
      <c r="C94" s="5"/>
      <c r="D94" s="32"/>
      <c r="E94" s="14"/>
      <c r="F94" s="40"/>
      <c r="G94" s="80"/>
      <c r="H94" s="80"/>
      <c r="I94" s="80"/>
      <c r="J94" s="80"/>
      <c r="K94" s="204"/>
      <c r="L94" s="82"/>
      <c r="M94" s="86"/>
      <c r="N94" s="86"/>
      <c r="O94" s="204"/>
      <c r="P94" s="86"/>
      <c r="Q94" s="86"/>
      <c r="R94" s="82"/>
      <c r="S94" s="82"/>
    </row>
    <row r="95" spans="1:19" s="28" customFormat="1" ht="15" customHeight="1" x14ac:dyDescent="0.25">
      <c r="A95" s="14"/>
      <c r="B95" s="5"/>
      <c r="C95" s="5" t="s">
        <v>59</v>
      </c>
      <c r="D95" s="32"/>
      <c r="E95" s="14"/>
      <c r="F95" s="41">
        <f>SUM(F96)</f>
        <v>5700</v>
      </c>
      <c r="G95" s="70">
        <f>SUM(G96)</f>
        <v>-401</v>
      </c>
      <c r="H95" s="38">
        <f>SUM(H96)</f>
        <v>0</v>
      </c>
      <c r="I95" s="70">
        <f>SUM(I96)</f>
        <v>950</v>
      </c>
      <c r="J95" s="70">
        <f>SUM(J96)</f>
        <v>5299</v>
      </c>
      <c r="K95" s="203">
        <f>K96</f>
        <v>4349</v>
      </c>
      <c r="L95" s="70">
        <f>L96</f>
        <v>3321.9</v>
      </c>
      <c r="M95" s="56">
        <f>SUM(L95/J95*100)</f>
        <v>62.689186638988495</v>
      </c>
      <c r="N95" s="56">
        <f>SUM(L95/K95*100)</f>
        <v>76.383076569326278</v>
      </c>
      <c r="O95" s="203">
        <f>O96</f>
        <v>3321.9</v>
      </c>
      <c r="P95" s="56">
        <f>SUM(O95/J95*100)</f>
        <v>62.689186638988495</v>
      </c>
      <c r="Q95" s="56">
        <f>SUM(O95/K95*100)</f>
        <v>76.383076569326278</v>
      </c>
      <c r="R95" s="70">
        <f>R96</f>
        <v>494.70000000000027</v>
      </c>
      <c r="S95" s="70">
        <f>SUM(S96)</f>
        <v>2827.2</v>
      </c>
    </row>
    <row r="96" spans="1:19" s="28" customFormat="1" ht="15" customHeight="1" x14ac:dyDescent="0.25">
      <c r="A96" s="14"/>
      <c r="B96" s="5"/>
      <c r="C96" s="5"/>
      <c r="D96" s="32" t="s">
        <v>18</v>
      </c>
      <c r="E96" s="14" t="s">
        <v>60</v>
      </c>
      <c r="F96" s="2">
        <v>5700</v>
      </c>
      <c r="G96" s="77">
        <v>-401</v>
      </c>
      <c r="H96" s="79">
        <v>0</v>
      </c>
      <c r="I96" s="77">
        <v>950</v>
      </c>
      <c r="J96" s="77">
        <v>5299</v>
      </c>
      <c r="K96" s="207">
        <v>4349</v>
      </c>
      <c r="L96" s="78">
        <v>3321.9</v>
      </c>
      <c r="M96" s="89">
        <f>SUM(L96/J96*100)</f>
        <v>62.689186638988495</v>
      </c>
      <c r="N96" s="89">
        <f>SUM(L96/K96*100)</f>
        <v>76.383076569326278</v>
      </c>
      <c r="O96" s="207">
        <v>3321.9</v>
      </c>
      <c r="P96" s="89">
        <f>SUM(O96/J96*100)</f>
        <v>62.689186638988495</v>
      </c>
      <c r="Q96" s="89">
        <f>SUM(O96/K96*100)</f>
        <v>76.383076569326278</v>
      </c>
      <c r="R96" s="77">
        <f>O96-S96</f>
        <v>494.70000000000027</v>
      </c>
      <c r="S96" s="77">
        <v>2827.2</v>
      </c>
    </row>
    <row r="97" spans="1:244" s="28" customFormat="1" ht="15" customHeight="1" x14ac:dyDescent="0.25">
      <c r="A97" s="14"/>
      <c r="B97" s="5"/>
      <c r="C97" s="5"/>
      <c r="D97" s="32"/>
      <c r="E97" s="14"/>
      <c r="F97" s="2"/>
      <c r="G97" s="79"/>
      <c r="H97" s="79"/>
      <c r="I97" s="79"/>
      <c r="J97" s="79"/>
      <c r="K97" s="207"/>
      <c r="L97" s="78"/>
      <c r="M97" s="89"/>
      <c r="N97" s="89"/>
      <c r="O97" s="207"/>
      <c r="P97" s="89"/>
      <c r="Q97" s="89"/>
      <c r="R97" s="77"/>
      <c r="S97" s="77"/>
    </row>
    <row r="98" spans="1:244" s="28" customFormat="1" ht="15" customHeight="1" x14ac:dyDescent="0.25">
      <c r="A98" s="14"/>
      <c r="B98" s="5"/>
      <c r="C98" s="252" t="s">
        <v>142</v>
      </c>
      <c r="D98" s="252"/>
      <c r="E98" s="253"/>
      <c r="F98" s="67">
        <f t="shared" ref="F98:L98" si="27">SUM(F99:F103)</f>
        <v>2000</v>
      </c>
      <c r="G98" s="67">
        <f t="shared" si="27"/>
        <v>260</v>
      </c>
      <c r="H98" s="67">
        <f t="shared" si="27"/>
        <v>0</v>
      </c>
      <c r="I98" s="67">
        <f t="shared" si="27"/>
        <v>500</v>
      </c>
      <c r="J98" s="67">
        <f t="shared" si="27"/>
        <v>2260</v>
      </c>
      <c r="K98" s="67">
        <f t="shared" si="27"/>
        <v>2160</v>
      </c>
      <c r="L98" s="67">
        <f t="shared" si="27"/>
        <v>565.13</v>
      </c>
      <c r="M98" s="16">
        <f t="shared" ref="M98:M103" si="28">SUM(L98/J98*100)</f>
        <v>25.005752212389382</v>
      </c>
      <c r="N98" s="16">
        <f t="shared" ref="N98:N103" si="29">SUM(L98/K98*100)</f>
        <v>26.163425925925925</v>
      </c>
      <c r="O98" s="209">
        <f>SUM(O99:O103)</f>
        <v>181.21</v>
      </c>
      <c r="P98" s="16">
        <f t="shared" ref="P98:P103" si="30">SUM(O98/J98*100)</f>
        <v>8.0181415929203546</v>
      </c>
      <c r="Q98" s="16">
        <f t="shared" ref="Q98:Q103" si="31">SUM(O98/K98*100)</f>
        <v>8.3893518518518526</v>
      </c>
      <c r="R98" s="185">
        <f>SUM(R99:R103)</f>
        <v>0</v>
      </c>
      <c r="S98" s="185">
        <f>SUM(S99:S103)</f>
        <v>181.21</v>
      </c>
    </row>
    <row r="99" spans="1:244" s="28" customFormat="1" ht="15" customHeight="1" x14ac:dyDescent="0.25">
      <c r="A99" s="14"/>
      <c r="B99" s="5"/>
      <c r="C99" s="5"/>
      <c r="D99" s="184">
        <v>1</v>
      </c>
      <c r="E99" s="190" t="s">
        <v>62</v>
      </c>
      <c r="F99" s="198">
        <v>1000</v>
      </c>
      <c r="G99" s="77">
        <v>-400</v>
      </c>
      <c r="H99" s="79">
        <v>0</v>
      </c>
      <c r="I99" s="77">
        <v>200</v>
      </c>
      <c r="J99" s="77">
        <v>600</v>
      </c>
      <c r="K99" s="207">
        <v>500</v>
      </c>
      <c r="L99" s="214">
        <v>127.76</v>
      </c>
      <c r="M99" s="69">
        <f t="shared" si="28"/>
        <v>21.293333333333333</v>
      </c>
      <c r="N99" s="69">
        <f t="shared" si="29"/>
        <v>25.552000000000003</v>
      </c>
      <c r="O99" s="207">
        <v>127.76</v>
      </c>
      <c r="P99" s="69">
        <f t="shared" si="30"/>
        <v>21.293333333333333</v>
      </c>
      <c r="Q99" s="69">
        <f t="shared" si="31"/>
        <v>25.552000000000003</v>
      </c>
      <c r="R99" s="77">
        <f>O99-S99</f>
        <v>0</v>
      </c>
      <c r="S99" s="77">
        <v>127.76</v>
      </c>
    </row>
    <row r="100" spans="1:244" s="28" customFormat="1" ht="15" customHeight="1" x14ac:dyDescent="0.25">
      <c r="A100" s="14"/>
      <c r="B100" s="5"/>
      <c r="C100" s="5"/>
      <c r="D100" s="184">
        <v>2</v>
      </c>
      <c r="E100" s="190" t="s">
        <v>186</v>
      </c>
      <c r="F100" s="198">
        <v>0</v>
      </c>
      <c r="G100" s="77">
        <v>54</v>
      </c>
      <c r="H100" s="79">
        <v>0</v>
      </c>
      <c r="I100" s="77">
        <v>0</v>
      </c>
      <c r="J100" s="77">
        <v>54</v>
      </c>
      <c r="K100" s="207">
        <v>54</v>
      </c>
      <c r="L100" s="214">
        <v>53.45</v>
      </c>
      <c r="M100" s="69">
        <f t="shared" si="28"/>
        <v>98.981481481481481</v>
      </c>
      <c r="N100" s="69">
        <f t="shared" si="29"/>
        <v>98.981481481481481</v>
      </c>
      <c r="O100" s="207">
        <v>53.45</v>
      </c>
      <c r="P100" s="69">
        <f t="shared" si="30"/>
        <v>98.981481481481481</v>
      </c>
      <c r="Q100" s="69">
        <f t="shared" si="31"/>
        <v>98.981481481481481</v>
      </c>
      <c r="R100" s="77">
        <f>O100-S100</f>
        <v>0</v>
      </c>
      <c r="S100" s="77">
        <v>53.45</v>
      </c>
    </row>
    <row r="101" spans="1:244" s="28" customFormat="1" ht="15" customHeight="1" x14ac:dyDescent="0.25">
      <c r="A101" s="14"/>
      <c r="B101" s="5"/>
      <c r="C101" s="5"/>
      <c r="D101" s="184">
        <v>3</v>
      </c>
      <c r="E101" s="190" t="s">
        <v>201</v>
      </c>
      <c r="F101" s="198">
        <v>0</v>
      </c>
      <c r="G101" s="77">
        <v>400</v>
      </c>
      <c r="H101" s="79">
        <v>0</v>
      </c>
      <c r="I101" s="77">
        <v>0</v>
      </c>
      <c r="J101" s="77">
        <v>400</v>
      </c>
      <c r="K101" s="207">
        <v>400</v>
      </c>
      <c r="L101" s="214">
        <v>383.92</v>
      </c>
      <c r="M101" s="69">
        <f t="shared" si="28"/>
        <v>95.98</v>
      </c>
      <c r="N101" s="69">
        <f t="shared" si="29"/>
        <v>95.98</v>
      </c>
      <c r="O101" s="207">
        <v>0</v>
      </c>
      <c r="P101" s="69">
        <f t="shared" si="30"/>
        <v>0</v>
      </c>
      <c r="Q101" s="69">
        <f t="shared" si="31"/>
        <v>0</v>
      </c>
      <c r="R101" s="77">
        <v>0</v>
      </c>
      <c r="S101" s="77">
        <v>0</v>
      </c>
    </row>
    <row r="102" spans="1:244" s="28" customFormat="1" ht="15" customHeight="1" x14ac:dyDescent="0.25">
      <c r="A102" s="14"/>
      <c r="B102" s="5"/>
      <c r="C102" s="5"/>
      <c r="D102" s="184">
        <v>4</v>
      </c>
      <c r="E102" s="190" t="s">
        <v>153</v>
      </c>
      <c r="F102" s="198">
        <v>1000</v>
      </c>
      <c r="G102" s="77">
        <v>-54</v>
      </c>
      <c r="H102" s="79">
        <v>0</v>
      </c>
      <c r="I102" s="77">
        <v>300</v>
      </c>
      <c r="J102" s="77">
        <v>946</v>
      </c>
      <c r="K102" s="207">
        <v>946</v>
      </c>
      <c r="L102" s="214">
        <v>0</v>
      </c>
      <c r="M102" s="69">
        <f t="shared" si="28"/>
        <v>0</v>
      </c>
      <c r="N102" s="69">
        <f t="shared" si="29"/>
        <v>0</v>
      </c>
      <c r="O102" s="207">
        <v>0</v>
      </c>
      <c r="P102" s="69">
        <f t="shared" si="30"/>
        <v>0</v>
      </c>
      <c r="Q102" s="69">
        <f t="shared" si="31"/>
        <v>0</v>
      </c>
      <c r="R102" s="77">
        <f>O102-S102</f>
        <v>0</v>
      </c>
      <c r="S102" s="77">
        <v>0</v>
      </c>
    </row>
    <row r="103" spans="1:244" s="28" customFormat="1" ht="15" customHeight="1" x14ac:dyDescent="0.25">
      <c r="A103" s="14"/>
      <c r="B103" s="5"/>
      <c r="C103" s="5"/>
      <c r="D103" s="184">
        <v>9</v>
      </c>
      <c r="E103" s="190" t="s">
        <v>202</v>
      </c>
      <c r="F103" s="198">
        <v>0</v>
      </c>
      <c r="G103" s="77">
        <v>260</v>
      </c>
      <c r="H103" s="79">
        <v>0</v>
      </c>
      <c r="I103" s="77">
        <v>0</v>
      </c>
      <c r="J103" s="77">
        <v>260</v>
      </c>
      <c r="K103" s="207">
        <v>260</v>
      </c>
      <c r="L103" s="214">
        <v>0</v>
      </c>
      <c r="M103" s="69">
        <f t="shared" si="28"/>
        <v>0</v>
      </c>
      <c r="N103" s="69">
        <f t="shared" si="29"/>
        <v>0</v>
      </c>
      <c r="O103" s="207">
        <v>0</v>
      </c>
      <c r="P103" s="69">
        <f t="shared" si="30"/>
        <v>0</v>
      </c>
      <c r="Q103" s="69">
        <f t="shared" si="31"/>
        <v>0</v>
      </c>
      <c r="R103" s="77">
        <v>0</v>
      </c>
      <c r="S103" s="77">
        <v>0</v>
      </c>
    </row>
    <row r="104" spans="1:244" s="28" customFormat="1" ht="15" customHeight="1" x14ac:dyDescent="0.25">
      <c r="A104" s="14"/>
      <c r="B104" s="5"/>
      <c r="C104" s="3"/>
      <c r="D104" s="32"/>
      <c r="E104" s="14"/>
      <c r="F104" s="2"/>
      <c r="G104" s="79"/>
      <c r="H104" s="79"/>
      <c r="I104" s="79"/>
      <c r="J104" s="79"/>
      <c r="K104" s="207"/>
      <c r="L104" s="213"/>
      <c r="M104" s="69"/>
      <c r="N104" s="69"/>
      <c r="O104" s="207"/>
      <c r="P104" s="87"/>
      <c r="Q104" s="87"/>
      <c r="R104" s="77"/>
      <c r="S104" s="77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168"/>
      <c r="BH104" s="168"/>
      <c r="BI104" s="168"/>
      <c r="BJ104" s="168"/>
      <c r="BK104" s="168"/>
      <c r="BL104" s="168"/>
      <c r="BM104" s="168"/>
      <c r="BN104" s="168"/>
      <c r="BO104" s="168"/>
      <c r="BP104" s="168"/>
      <c r="BQ104" s="168"/>
      <c r="BR104" s="168"/>
      <c r="BS104" s="168"/>
      <c r="BT104" s="168"/>
      <c r="BU104" s="168"/>
      <c r="BV104" s="168"/>
      <c r="BW104" s="168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  <c r="CO104" s="168"/>
      <c r="CP104" s="168"/>
      <c r="CQ104" s="168"/>
      <c r="CR104" s="168"/>
      <c r="CS104" s="168"/>
      <c r="CT104" s="168"/>
      <c r="CU104" s="168"/>
      <c r="CV104" s="168"/>
      <c r="CW104" s="168"/>
      <c r="CX104" s="168"/>
      <c r="CY104" s="168"/>
      <c r="CZ104" s="168"/>
      <c r="DA104" s="168"/>
      <c r="DB104" s="168"/>
      <c r="DC104" s="168"/>
      <c r="DD104" s="168"/>
      <c r="DE104" s="168"/>
      <c r="DF104" s="168"/>
      <c r="DG104" s="168"/>
      <c r="DH104" s="168"/>
      <c r="DI104" s="168"/>
      <c r="DJ104" s="168"/>
      <c r="DK104" s="168"/>
      <c r="DL104" s="168"/>
      <c r="DM104" s="168"/>
      <c r="DN104" s="168"/>
      <c r="DO104" s="168"/>
      <c r="DP104" s="168"/>
      <c r="DQ104" s="168"/>
      <c r="DR104" s="168"/>
      <c r="DS104" s="168"/>
      <c r="DT104" s="168"/>
      <c r="DU104" s="168"/>
      <c r="DV104" s="168"/>
      <c r="DW104" s="168"/>
      <c r="DX104" s="168"/>
      <c r="DY104" s="168"/>
      <c r="DZ104" s="168"/>
      <c r="EA104" s="168"/>
      <c r="EB104" s="168"/>
      <c r="EC104" s="168"/>
      <c r="ED104" s="168"/>
      <c r="EE104" s="168"/>
      <c r="EF104" s="168"/>
      <c r="EG104" s="168"/>
      <c r="EH104" s="168"/>
      <c r="EI104" s="168"/>
      <c r="EJ104" s="168"/>
      <c r="EK104" s="168"/>
      <c r="EL104" s="168"/>
      <c r="EM104" s="168"/>
      <c r="EN104" s="168"/>
      <c r="EO104" s="168"/>
      <c r="EP104" s="168"/>
      <c r="EQ104" s="168"/>
      <c r="ER104" s="168"/>
      <c r="ES104" s="168"/>
      <c r="ET104" s="168"/>
      <c r="EU104" s="168"/>
      <c r="EV104" s="168"/>
      <c r="EW104" s="168"/>
      <c r="EX104" s="168"/>
      <c r="EY104" s="168"/>
      <c r="EZ104" s="168"/>
      <c r="FA104" s="168"/>
      <c r="FB104" s="168"/>
      <c r="FC104" s="168"/>
      <c r="FD104" s="168"/>
      <c r="FE104" s="168"/>
      <c r="FF104" s="168"/>
      <c r="FG104" s="168"/>
      <c r="FH104" s="168"/>
      <c r="FI104" s="168"/>
      <c r="FJ104" s="168"/>
      <c r="FK104" s="168"/>
      <c r="FL104" s="168"/>
      <c r="FM104" s="168"/>
      <c r="FN104" s="168"/>
      <c r="FO104" s="168"/>
      <c r="FP104" s="168"/>
      <c r="FQ104" s="168"/>
      <c r="FR104" s="168"/>
      <c r="FS104" s="168"/>
      <c r="FT104" s="168"/>
      <c r="FU104" s="168"/>
      <c r="FV104" s="168"/>
      <c r="FW104" s="168"/>
      <c r="FX104" s="168"/>
      <c r="FY104" s="168"/>
      <c r="FZ104" s="168"/>
      <c r="GA104" s="168"/>
      <c r="GB104" s="168"/>
      <c r="GC104" s="168"/>
      <c r="GD104" s="168"/>
      <c r="GE104" s="168"/>
      <c r="GF104" s="168"/>
      <c r="GG104" s="168"/>
      <c r="GH104" s="168"/>
      <c r="GI104" s="168"/>
      <c r="GJ104" s="168"/>
      <c r="GK104" s="168"/>
      <c r="GL104" s="168"/>
      <c r="GM104" s="168"/>
      <c r="GN104" s="168"/>
      <c r="GO104" s="168"/>
      <c r="GP104" s="168"/>
      <c r="GQ104" s="168"/>
      <c r="GR104" s="168"/>
      <c r="GS104" s="168"/>
      <c r="GT104" s="168"/>
      <c r="GU104" s="168"/>
      <c r="GV104" s="168"/>
      <c r="GW104" s="168"/>
      <c r="GX104" s="168"/>
      <c r="GY104" s="168"/>
      <c r="GZ104" s="168"/>
      <c r="HA104" s="168"/>
      <c r="HB104" s="168"/>
      <c r="HC104" s="168"/>
      <c r="HD104" s="168"/>
      <c r="HE104" s="168"/>
      <c r="HF104" s="168"/>
      <c r="HG104" s="168"/>
      <c r="HH104" s="168"/>
      <c r="HI104" s="168"/>
      <c r="HJ104" s="168"/>
      <c r="HK104" s="168"/>
      <c r="HL104" s="168"/>
      <c r="HM104" s="168"/>
      <c r="HN104" s="168"/>
      <c r="HO104" s="168"/>
      <c r="HP104" s="168"/>
      <c r="HQ104" s="168"/>
      <c r="HR104" s="168"/>
      <c r="HS104" s="168"/>
      <c r="HT104" s="168"/>
      <c r="HU104" s="168"/>
      <c r="HV104" s="168"/>
      <c r="HW104" s="168"/>
      <c r="HX104" s="168"/>
      <c r="HY104" s="168"/>
      <c r="HZ104" s="168"/>
      <c r="IA104" s="168"/>
      <c r="IB104" s="168"/>
      <c r="IC104" s="168"/>
      <c r="ID104" s="168"/>
      <c r="IE104" s="168"/>
      <c r="IF104" s="168"/>
      <c r="IG104" s="168"/>
      <c r="IH104" s="168"/>
      <c r="II104" s="168"/>
      <c r="IJ104" s="168"/>
    </row>
    <row r="105" spans="1:244" s="168" customFormat="1" ht="15" customHeight="1" x14ac:dyDescent="0.25">
      <c r="A105" s="14"/>
      <c r="B105" s="5"/>
      <c r="C105" s="5" t="s">
        <v>63</v>
      </c>
      <c r="D105" s="32"/>
      <c r="E105" s="14"/>
      <c r="F105" s="41">
        <f t="shared" ref="F105:L105" si="32">SUM(F106:F109)</f>
        <v>20600</v>
      </c>
      <c r="G105" s="70">
        <f t="shared" si="32"/>
        <v>6450</v>
      </c>
      <c r="H105" s="70">
        <f t="shared" si="32"/>
        <v>0</v>
      </c>
      <c r="I105" s="70">
        <f t="shared" si="32"/>
        <v>3280</v>
      </c>
      <c r="J105" s="70">
        <f t="shared" si="32"/>
        <v>27050</v>
      </c>
      <c r="K105" s="203">
        <f t="shared" si="32"/>
        <v>22958</v>
      </c>
      <c r="L105" s="70">
        <f t="shared" si="32"/>
        <v>14441.06</v>
      </c>
      <c r="M105" s="56">
        <f>SUM(L105/J105*100)</f>
        <v>53.386543438077624</v>
      </c>
      <c r="N105" s="56">
        <f>SUM(L105/K105*100)</f>
        <v>62.902082062897456</v>
      </c>
      <c r="O105" s="203">
        <f>SUM(O106:O109)</f>
        <v>14093.759999999998</v>
      </c>
      <c r="P105" s="56">
        <f>SUM(O105/J105*100)</f>
        <v>52.102624768946391</v>
      </c>
      <c r="Q105" s="56">
        <f>SUM(O105/K105*100)</f>
        <v>61.389319627145213</v>
      </c>
      <c r="R105" s="70">
        <f>SUM(R106:R109)</f>
        <v>141.24</v>
      </c>
      <c r="S105" s="70">
        <f>SUM(S106:S109)</f>
        <v>13952.519999999999</v>
      </c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  <c r="IA105" s="28"/>
      <c r="IB105" s="28"/>
      <c r="IC105" s="28"/>
      <c r="ID105" s="28"/>
      <c r="IE105" s="28"/>
      <c r="IF105" s="28"/>
      <c r="IG105" s="28"/>
      <c r="IH105" s="28"/>
      <c r="II105" s="28"/>
      <c r="IJ105" s="28"/>
    </row>
    <row r="106" spans="1:244" s="168" customFormat="1" ht="15" customHeight="1" x14ac:dyDescent="0.25">
      <c r="A106" s="14"/>
      <c r="B106" s="5"/>
      <c r="C106" s="9"/>
      <c r="D106" s="32" t="s">
        <v>18</v>
      </c>
      <c r="E106" s="14" t="s">
        <v>64</v>
      </c>
      <c r="F106" s="2">
        <v>9000</v>
      </c>
      <c r="G106" s="77">
        <v>2450</v>
      </c>
      <c r="H106" s="79">
        <v>0</v>
      </c>
      <c r="I106" s="77">
        <v>2456</v>
      </c>
      <c r="J106" s="77">
        <v>11450</v>
      </c>
      <c r="K106" s="207">
        <v>10632</v>
      </c>
      <c r="L106" s="78">
        <v>7235.86</v>
      </c>
      <c r="M106" s="89">
        <f>SUM(L106/J106*100)</f>
        <v>63.195283842794758</v>
      </c>
      <c r="N106" s="89">
        <f>SUM(L106/K106*100)</f>
        <v>68.057373965387498</v>
      </c>
      <c r="O106" s="207">
        <v>7091.86</v>
      </c>
      <c r="P106" s="89">
        <f>SUM(O106/J106*100)</f>
        <v>61.937641921397379</v>
      </c>
      <c r="Q106" s="89">
        <f>SUM(O106/K106*100)</f>
        <v>66.702972159518438</v>
      </c>
      <c r="R106" s="77">
        <f>O106-S106</f>
        <v>0</v>
      </c>
      <c r="S106" s="77">
        <v>7091.86</v>
      </c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  <c r="IA106" s="28"/>
      <c r="IB106" s="28"/>
      <c r="IC106" s="28"/>
      <c r="ID106" s="28"/>
      <c r="IE106" s="28"/>
      <c r="IF106" s="28"/>
      <c r="IG106" s="28"/>
      <c r="IH106" s="28"/>
      <c r="II106" s="28"/>
      <c r="IJ106" s="28"/>
    </row>
    <row r="107" spans="1:244" s="168" customFormat="1" ht="15" customHeight="1" x14ac:dyDescent="0.25">
      <c r="A107" s="14"/>
      <c r="B107" s="5"/>
      <c r="C107" s="5"/>
      <c r="D107" s="32" t="s">
        <v>20</v>
      </c>
      <c r="E107" s="14" t="s">
        <v>65</v>
      </c>
      <c r="F107" s="2">
        <v>450</v>
      </c>
      <c r="G107" s="77">
        <v>0</v>
      </c>
      <c r="H107" s="79">
        <v>0</v>
      </c>
      <c r="I107" s="77">
        <v>0</v>
      </c>
      <c r="J107" s="77">
        <v>450</v>
      </c>
      <c r="K107" s="207">
        <v>325</v>
      </c>
      <c r="L107" s="78">
        <v>117.7</v>
      </c>
      <c r="M107" s="89">
        <f>SUM(L107/J107*100)</f>
        <v>26.155555555555555</v>
      </c>
      <c r="N107" s="89">
        <f>SUM(L107/K107*100)</f>
        <v>36.215384615384615</v>
      </c>
      <c r="O107" s="207">
        <v>117.7</v>
      </c>
      <c r="P107" s="89">
        <f>SUM(O107/J107*100)</f>
        <v>26.155555555555555</v>
      </c>
      <c r="Q107" s="89">
        <f>SUM(O107/K107*100)</f>
        <v>36.215384615384615</v>
      </c>
      <c r="R107" s="77">
        <f>O107-S107</f>
        <v>55.75</v>
      </c>
      <c r="S107" s="77">
        <v>61.95</v>
      </c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8"/>
    </row>
    <row r="108" spans="1:244" s="168" customFormat="1" ht="15" customHeight="1" x14ac:dyDescent="0.25">
      <c r="A108" s="14"/>
      <c r="B108" s="5"/>
      <c r="C108" s="3"/>
      <c r="D108" s="32" t="s">
        <v>28</v>
      </c>
      <c r="E108" s="14" t="s">
        <v>66</v>
      </c>
      <c r="F108" s="2">
        <v>10300</v>
      </c>
      <c r="G108" s="77">
        <v>1500</v>
      </c>
      <c r="H108" s="79">
        <v>0</v>
      </c>
      <c r="I108" s="77">
        <v>824</v>
      </c>
      <c r="J108" s="77">
        <v>11800</v>
      </c>
      <c r="K108" s="207">
        <v>8876</v>
      </c>
      <c r="L108" s="78">
        <v>5953.99</v>
      </c>
      <c r="M108" s="89">
        <f>SUM(L108/J108*100)</f>
        <v>50.457542372881356</v>
      </c>
      <c r="N108" s="89">
        <f>SUM(L108/K108*100)</f>
        <v>67.079652996845425</v>
      </c>
      <c r="O108" s="207">
        <v>5953.99</v>
      </c>
      <c r="P108" s="89">
        <f>SUM(O108/J108*100)</f>
        <v>50.457542372881356</v>
      </c>
      <c r="Q108" s="89">
        <f>SUM(O108/K108*100)</f>
        <v>67.079652996845425</v>
      </c>
      <c r="R108" s="77">
        <f>O108-S108</f>
        <v>0</v>
      </c>
      <c r="S108" s="77">
        <v>5953.99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</row>
    <row r="109" spans="1:244" s="168" customFormat="1" ht="15" customHeight="1" x14ac:dyDescent="0.25">
      <c r="A109" s="14"/>
      <c r="B109" s="5"/>
      <c r="C109" s="5"/>
      <c r="D109" s="32" t="s">
        <v>30</v>
      </c>
      <c r="E109" s="14" t="s">
        <v>67</v>
      </c>
      <c r="F109" s="2">
        <v>850</v>
      </c>
      <c r="G109" s="77">
        <v>2500</v>
      </c>
      <c r="H109" s="79">
        <v>0</v>
      </c>
      <c r="I109" s="77">
        <v>0</v>
      </c>
      <c r="J109" s="77">
        <v>3350</v>
      </c>
      <c r="K109" s="207">
        <v>3125</v>
      </c>
      <c r="L109" s="78">
        <v>1133.51</v>
      </c>
      <c r="M109" s="89">
        <f>SUM(L109/J109*100)</f>
        <v>33.836119402985076</v>
      </c>
      <c r="N109" s="89">
        <f>SUM(L109/K109*100)</f>
        <v>36.272320000000001</v>
      </c>
      <c r="O109" s="207">
        <v>930.21</v>
      </c>
      <c r="P109" s="89">
        <f>SUM(O109/J109*100)</f>
        <v>27.767462686567164</v>
      </c>
      <c r="Q109" s="89">
        <f>SUM(O109/K109*100)</f>
        <v>29.766720000000003</v>
      </c>
      <c r="R109" s="77">
        <f>O109-S109</f>
        <v>85.490000000000009</v>
      </c>
      <c r="S109" s="77">
        <v>844.72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</row>
    <row r="110" spans="1:244" s="168" customFormat="1" ht="15" customHeight="1" x14ac:dyDescent="0.25">
      <c r="A110" s="14"/>
      <c r="B110" s="5"/>
      <c r="C110" s="5"/>
      <c r="D110" s="32"/>
      <c r="E110" s="14"/>
      <c r="F110" s="2"/>
      <c r="G110" s="79"/>
      <c r="H110" s="79"/>
      <c r="I110" s="79"/>
      <c r="J110" s="79"/>
      <c r="K110" s="207"/>
      <c r="L110" s="213"/>
      <c r="M110" s="87"/>
      <c r="N110" s="87"/>
      <c r="O110" s="207"/>
      <c r="P110" s="87"/>
      <c r="Q110" s="87"/>
      <c r="R110" s="77"/>
      <c r="S110" s="77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</row>
    <row r="111" spans="1:244" s="168" customFormat="1" ht="15" customHeight="1" x14ac:dyDescent="0.25">
      <c r="A111" s="14"/>
      <c r="B111" s="5"/>
      <c r="C111" s="5" t="s">
        <v>68</v>
      </c>
      <c r="D111" s="32"/>
      <c r="E111" s="14"/>
      <c r="F111" s="41">
        <f t="shared" ref="F111:L111" si="33">SUM(F112:F114)</f>
        <v>176100</v>
      </c>
      <c r="G111" s="38">
        <f t="shared" si="33"/>
        <v>-13604</v>
      </c>
      <c r="H111" s="38">
        <f t="shared" si="33"/>
        <v>0</v>
      </c>
      <c r="I111" s="70">
        <f>SUM(I112:I114)</f>
        <v>5456</v>
      </c>
      <c r="J111" s="70">
        <f>SUM(J112:J114)</f>
        <v>162496</v>
      </c>
      <c r="K111" s="203">
        <f t="shared" si="33"/>
        <v>103901</v>
      </c>
      <c r="L111" s="70">
        <f t="shared" si="33"/>
        <v>49031.21</v>
      </c>
      <c r="M111" s="56">
        <f>SUM(L111/J111*100)</f>
        <v>30.173795047262704</v>
      </c>
      <c r="N111" s="56">
        <f>SUM(L111/K111*100)</f>
        <v>47.190315781368803</v>
      </c>
      <c r="O111" s="203">
        <f>SUM(O112:O114)</f>
        <v>29244.620000000003</v>
      </c>
      <c r="P111" s="56">
        <f>SUM(O111/J111*100)</f>
        <v>17.997132237101223</v>
      </c>
      <c r="Q111" s="56">
        <f>SUM(O111/K111*100)</f>
        <v>28.146620340516453</v>
      </c>
      <c r="R111" s="70">
        <f>SUM(R112:R114)</f>
        <v>1440.4900000000007</v>
      </c>
      <c r="S111" s="70">
        <f>SUM(S112:S114)</f>
        <v>27804.129999999997</v>
      </c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</row>
    <row r="112" spans="1:244" s="168" customFormat="1" ht="15" customHeight="1" x14ac:dyDescent="0.25">
      <c r="A112" s="14"/>
      <c r="B112" s="5"/>
      <c r="C112" s="5"/>
      <c r="D112" s="32" t="s">
        <v>18</v>
      </c>
      <c r="E112" s="14" t="s">
        <v>69</v>
      </c>
      <c r="F112" s="2">
        <v>113640</v>
      </c>
      <c r="G112" s="79">
        <v>-13604</v>
      </c>
      <c r="H112" s="79">
        <v>0</v>
      </c>
      <c r="I112" s="77">
        <v>0</v>
      </c>
      <c r="J112" s="77">
        <v>100036</v>
      </c>
      <c r="K112" s="207">
        <v>58706</v>
      </c>
      <c r="L112" s="78">
        <v>22686.98</v>
      </c>
      <c r="M112" s="89">
        <f>SUM(L112/J112*100)</f>
        <v>22.678815626374504</v>
      </c>
      <c r="N112" s="89">
        <f>SUM(L112/K112*100)</f>
        <v>38.645078867577418</v>
      </c>
      <c r="O112" s="207">
        <v>17345.66</v>
      </c>
      <c r="P112" s="89">
        <f>SUM(O112/J112*100)</f>
        <v>17.339417809588547</v>
      </c>
      <c r="Q112" s="89">
        <f>SUM(O112/K112*100)</f>
        <v>29.546656219125811</v>
      </c>
      <c r="R112" s="77">
        <f>O112-S112</f>
        <v>400.45000000000073</v>
      </c>
      <c r="S112" s="77">
        <v>16945.21</v>
      </c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</row>
    <row r="113" spans="1:244" s="168" customFormat="1" ht="15" customHeight="1" x14ac:dyDescent="0.25">
      <c r="A113" s="14"/>
      <c r="B113" s="5"/>
      <c r="C113" s="5"/>
      <c r="D113" s="32">
        <v>2</v>
      </c>
      <c r="E113" s="14" t="s">
        <v>70</v>
      </c>
      <c r="F113" s="2">
        <v>45460</v>
      </c>
      <c r="G113" s="79">
        <v>0</v>
      </c>
      <c r="H113" s="79">
        <v>0</v>
      </c>
      <c r="I113" s="77">
        <v>5456</v>
      </c>
      <c r="J113" s="77">
        <v>45460</v>
      </c>
      <c r="K113" s="207">
        <v>34380</v>
      </c>
      <c r="L113" s="78">
        <v>20854.330000000002</v>
      </c>
      <c r="M113" s="89">
        <f>SUM(L113/J113*100)</f>
        <v>45.874021117465908</v>
      </c>
      <c r="N113" s="89">
        <f>SUM(L113/K113*100)</f>
        <v>60.65831878999419</v>
      </c>
      <c r="O113" s="207">
        <v>10858.92</v>
      </c>
      <c r="P113" s="89">
        <f>SUM(O113/J113*100)</f>
        <v>23.88675758908931</v>
      </c>
      <c r="Q113" s="89">
        <f>SUM(O113/K113*100)</f>
        <v>31.584991273996511</v>
      </c>
      <c r="R113" s="77">
        <f>O113-S113</f>
        <v>0</v>
      </c>
      <c r="S113" s="77">
        <v>10858.92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</row>
    <row r="114" spans="1:244" s="168" customFormat="1" ht="15" customHeight="1" x14ac:dyDescent="0.25">
      <c r="A114" s="14"/>
      <c r="B114" s="5"/>
      <c r="C114" s="5"/>
      <c r="D114" s="32" t="s">
        <v>35</v>
      </c>
      <c r="E114" s="14" t="s">
        <v>71</v>
      </c>
      <c r="F114" s="2">
        <v>17000</v>
      </c>
      <c r="G114" s="77">
        <v>0</v>
      </c>
      <c r="H114" s="79">
        <v>0</v>
      </c>
      <c r="I114" s="77">
        <v>0</v>
      </c>
      <c r="J114" s="77">
        <v>17000</v>
      </c>
      <c r="K114" s="207">
        <v>10815</v>
      </c>
      <c r="L114" s="78">
        <v>5489.9</v>
      </c>
      <c r="M114" s="89">
        <f>SUM(L114/J114*100)</f>
        <v>32.293529411764702</v>
      </c>
      <c r="N114" s="89">
        <f>SUM(L114/K114*100)</f>
        <v>50.761904761904766</v>
      </c>
      <c r="O114" s="207">
        <v>1040.04</v>
      </c>
      <c r="P114" s="89">
        <f>SUM(O114/J114*100)</f>
        <v>6.1178823529411765</v>
      </c>
      <c r="Q114" s="89">
        <f>SUM(O114/K114*100)</f>
        <v>9.6166435506241328</v>
      </c>
      <c r="R114" s="77">
        <f>O114-S114</f>
        <v>1040.04</v>
      </c>
      <c r="S114" s="77">
        <v>0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</row>
    <row r="115" spans="1:244" s="168" customFormat="1" ht="15" customHeight="1" x14ac:dyDescent="0.25">
      <c r="A115" s="14"/>
      <c r="B115" s="5"/>
      <c r="C115" s="5"/>
      <c r="D115" s="32"/>
      <c r="E115" s="14"/>
      <c r="F115" s="2"/>
      <c r="G115" s="79"/>
      <c r="H115" s="79"/>
      <c r="I115" s="79"/>
      <c r="J115" s="79"/>
      <c r="K115" s="207"/>
      <c r="L115" s="213"/>
      <c r="M115" s="87"/>
      <c r="N115" s="87"/>
      <c r="O115" s="207"/>
      <c r="P115" s="87"/>
      <c r="Q115" s="87"/>
      <c r="R115" s="77"/>
      <c r="S115" s="77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</row>
    <row r="116" spans="1:244" s="168" customFormat="1" ht="15" customHeight="1" x14ac:dyDescent="0.25">
      <c r="A116" s="14"/>
      <c r="B116" s="5"/>
      <c r="C116" s="5" t="s">
        <v>72</v>
      </c>
      <c r="D116" s="32"/>
      <c r="E116" s="14"/>
      <c r="F116" s="41">
        <f t="shared" ref="F116:L116" si="34">SUM(F117:F118)</f>
        <v>42200</v>
      </c>
      <c r="G116" s="70">
        <f>SUM(G117:G118)</f>
        <v>-2067</v>
      </c>
      <c r="H116" s="38">
        <f t="shared" si="34"/>
        <v>0</v>
      </c>
      <c r="I116" s="70">
        <f t="shared" si="34"/>
        <v>0</v>
      </c>
      <c r="J116" s="70">
        <f>SUM(J117:J118)</f>
        <v>40133</v>
      </c>
      <c r="K116" s="203">
        <f t="shared" si="34"/>
        <v>24785</v>
      </c>
      <c r="L116" s="70">
        <f t="shared" si="34"/>
        <v>3934.91</v>
      </c>
      <c r="M116" s="56">
        <f>SUM(L116/J116*100)</f>
        <v>9.8046744574290479</v>
      </c>
      <c r="N116" s="56">
        <f>SUM(L116/K116*100)</f>
        <v>15.876175105910834</v>
      </c>
      <c r="O116" s="203">
        <f>SUM(O117:O118)</f>
        <v>2309.58</v>
      </c>
      <c r="P116" s="56">
        <f>SUM(O116/J116*100)</f>
        <v>5.75481523932923</v>
      </c>
      <c r="Q116" s="56">
        <f>SUM(O116/K116*100)</f>
        <v>9.3184587452087957</v>
      </c>
      <c r="R116" s="70">
        <f>SUM(R117:R118)</f>
        <v>184.58999999999992</v>
      </c>
      <c r="S116" s="70">
        <f>SUM(S117:S118)</f>
        <v>2124.9899999999998</v>
      </c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</row>
    <row r="117" spans="1:244" s="168" customFormat="1" ht="15" customHeight="1" x14ac:dyDescent="0.25">
      <c r="A117" s="14"/>
      <c r="B117" s="5"/>
      <c r="C117" s="5"/>
      <c r="D117" s="32" t="s">
        <v>28</v>
      </c>
      <c r="E117" s="14" t="s">
        <v>73</v>
      </c>
      <c r="F117" s="2">
        <v>30900</v>
      </c>
      <c r="G117" s="77">
        <v>-2067</v>
      </c>
      <c r="H117" s="79">
        <v>0</v>
      </c>
      <c r="I117" s="77">
        <v>0</v>
      </c>
      <c r="J117" s="77">
        <v>28833</v>
      </c>
      <c r="K117" s="207">
        <v>17596</v>
      </c>
      <c r="L117" s="78">
        <v>773.96</v>
      </c>
      <c r="M117" s="89">
        <f>SUM(L117/J117*100)</f>
        <v>2.6842853674608955</v>
      </c>
      <c r="N117" s="89">
        <f>SUM(L117/K117*100)</f>
        <v>4.398499659013412</v>
      </c>
      <c r="O117" s="207">
        <v>773.96</v>
      </c>
      <c r="P117" s="89">
        <f>SUM(O117/J117*100)</f>
        <v>2.6842853674608955</v>
      </c>
      <c r="Q117" s="89">
        <f>SUM(O117/K117*100)</f>
        <v>4.398499659013412</v>
      </c>
      <c r="R117" s="77">
        <f>O117-S117</f>
        <v>160.5</v>
      </c>
      <c r="S117" s="77">
        <v>613.46</v>
      </c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</row>
    <row r="118" spans="1:244" s="168" customFormat="1" ht="15" customHeight="1" x14ac:dyDescent="0.25">
      <c r="A118" s="14"/>
      <c r="B118" s="5"/>
      <c r="C118" s="9"/>
      <c r="D118" s="32" t="s">
        <v>35</v>
      </c>
      <c r="E118" s="14" t="s">
        <v>74</v>
      </c>
      <c r="F118" s="2">
        <v>11300</v>
      </c>
      <c r="G118" s="77">
        <v>0</v>
      </c>
      <c r="H118" s="79">
        <v>0</v>
      </c>
      <c r="I118" s="77">
        <v>0</v>
      </c>
      <c r="J118" s="77">
        <v>11300</v>
      </c>
      <c r="K118" s="207">
        <v>7189</v>
      </c>
      <c r="L118" s="78">
        <v>3160.95</v>
      </c>
      <c r="M118" s="89">
        <f>SUM(L118/J118*100)</f>
        <v>27.97300884955752</v>
      </c>
      <c r="N118" s="89">
        <f>SUM(L118/K118*100)</f>
        <v>43.969258589511753</v>
      </c>
      <c r="O118" s="207">
        <v>1535.62</v>
      </c>
      <c r="P118" s="89">
        <f>SUM(O118/J118*100)</f>
        <v>13.589557522123894</v>
      </c>
      <c r="Q118" s="89">
        <f>SUM(O118/K118*100)</f>
        <v>21.36068994296842</v>
      </c>
      <c r="R118" s="77">
        <f>O118-S118</f>
        <v>24.089999999999918</v>
      </c>
      <c r="S118" s="77">
        <v>1511.53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</row>
    <row r="119" spans="1:244" s="168" customFormat="1" ht="15" customHeight="1" x14ac:dyDescent="0.25">
      <c r="A119" s="14"/>
      <c r="B119" s="5"/>
      <c r="C119" s="9"/>
      <c r="D119" s="32"/>
      <c r="E119" s="14"/>
      <c r="F119" s="2"/>
      <c r="G119" s="77"/>
      <c r="H119" s="79"/>
      <c r="I119" s="77"/>
      <c r="J119" s="77"/>
      <c r="K119" s="207"/>
      <c r="L119" s="78"/>
      <c r="M119" s="89"/>
      <c r="N119" s="89"/>
      <c r="O119" s="207"/>
      <c r="P119" s="89"/>
      <c r="Q119" s="89"/>
      <c r="R119" s="77"/>
      <c r="S119" s="77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</row>
    <row r="120" spans="1:244" s="168" customFormat="1" ht="15" customHeight="1" x14ac:dyDescent="0.25">
      <c r="A120" s="14"/>
      <c r="B120" s="5"/>
      <c r="C120" s="9" t="s">
        <v>162</v>
      </c>
      <c r="D120" s="32"/>
      <c r="E120" s="14"/>
      <c r="F120" s="24">
        <f>SUM(F121:F124)</f>
        <v>16700</v>
      </c>
      <c r="G120" s="21">
        <f t="shared" ref="G120:L120" si="35">SUM(G121:G124)</f>
        <v>1274</v>
      </c>
      <c r="H120" s="24">
        <f t="shared" si="35"/>
        <v>0</v>
      </c>
      <c r="I120" s="21">
        <f t="shared" si="35"/>
        <v>0</v>
      </c>
      <c r="J120" s="21">
        <f t="shared" si="35"/>
        <v>17974</v>
      </c>
      <c r="K120" s="21">
        <f t="shared" si="35"/>
        <v>11900</v>
      </c>
      <c r="L120" s="67">
        <f t="shared" si="35"/>
        <v>7081.04</v>
      </c>
      <c r="M120" s="56">
        <f>SUM(L120/J120*100)</f>
        <v>39.396016468231892</v>
      </c>
      <c r="N120" s="56">
        <f>SUM(L120/K120*100)</f>
        <v>59.504537815126049</v>
      </c>
      <c r="O120" s="209">
        <f>SUM(O121:O124)</f>
        <v>6672.4699999999993</v>
      </c>
      <c r="P120" s="56">
        <f>SUM(O120/J120*100)</f>
        <v>37.122899744074772</v>
      </c>
      <c r="Q120" s="56">
        <f>SUM(O120/K120*100)</f>
        <v>56.071176470588227</v>
      </c>
      <c r="R120" s="67">
        <f>SUM(R121:R124)</f>
        <v>1227.22</v>
      </c>
      <c r="S120" s="67">
        <f>SUM(S121:S124)</f>
        <v>5445.25</v>
      </c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</row>
    <row r="121" spans="1:244" s="136" customFormat="1" ht="15" customHeight="1" x14ac:dyDescent="0.25">
      <c r="A121" s="186"/>
      <c r="B121" s="6"/>
      <c r="C121" s="10"/>
      <c r="D121" s="184">
        <v>4</v>
      </c>
      <c r="E121" s="186" t="s">
        <v>189</v>
      </c>
      <c r="F121" s="30">
        <v>0</v>
      </c>
      <c r="G121" s="22">
        <v>300</v>
      </c>
      <c r="H121" s="30">
        <v>0</v>
      </c>
      <c r="I121" s="22">
        <v>0</v>
      </c>
      <c r="J121" s="22">
        <v>300</v>
      </c>
      <c r="K121" s="206">
        <v>300</v>
      </c>
      <c r="L121" s="74">
        <v>130.96</v>
      </c>
      <c r="M121" s="89">
        <f>SUM(L121/J121*100)</f>
        <v>43.653333333333336</v>
      </c>
      <c r="N121" s="89">
        <f>SUM(L121/K121*100)</f>
        <v>43.653333333333336</v>
      </c>
      <c r="O121" s="207">
        <v>130.96</v>
      </c>
      <c r="P121" s="89">
        <f>SUM(O121/J121*100)</f>
        <v>43.653333333333336</v>
      </c>
      <c r="Q121" s="89">
        <f>SUM(O121/K121*100)</f>
        <v>43.653333333333336</v>
      </c>
      <c r="R121" s="74">
        <f>O121-S121</f>
        <v>107</v>
      </c>
      <c r="S121" s="74">
        <v>23.96</v>
      </c>
    </row>
    <row r="122" spans="1:244" s="136" customFormat="1" ht="15" customHeight="1" x14ac:dyDescent="0.25">
      <c r="A122" s="186"/>
      <c r="B122" s="6"/>
      <c r="C122" s="10"/>
      <c r="D122" s="184">
        <v>5</v>
      </c>
      <c r="E122" s="186" t="s">
        <v>190</v>
      </c>
      <c r="F122" s="30">
        <v>0</v>
      </c>
      <c r="G122" s="22">
        <v>6000</v>
      </c>
      <c r="H122" s="30">
        <v>0</v>
      </c>
      <c r="I122" s="22">
        <v>0</v>
      </c>
      <c r="J122" s="22">
        <v>6000</v>
      </c>
      <c r="K122" s="206">
        <v>6000</v>
      </c>
      <c r="L122" s="74">
        <v>4695.17</v>
      </c>
      <c r="M122" s="89">
        <f>SUM(L122/J122*100)</f>
        <v>78.252833333333342</v>
      </c>
      <c r="N122" s="89">
        <f>SUM(L122/K122*100)</f>
        <v>78.252833333333342</v>
      </c>
      <c r="O122" s="207">
        <v>4477.75</v>
      </c>
      <c r="P122" s="89">
        <f>SUM(O122/J122*100)</f>
        <v>74.629166666666663</v>
      </c>
      <c r="Q122" s="89">
        <f>SUM(O122/K122*100)</f>
        <v>74.629166666666663</v>
      </c>
      <c r="R122" s="74">
        <f>O122-S122</f>
        <v>674.25</v>
      </c>
      <c r="S122" s="74">
        <v>3803.5</v>
      </c>
    </row>
    <row r="123" spans="1:244" s="136" customFormat="1" ht="15" customHeight="1" x14ac:dyDescent="0.25">
      <c r="A123" s="186"/>
      <c r="B123" s="6"/>
      <c r="C123" s="10"/>
      <c r="D123" s="184">
        <v>6</v>
      </c>
      <c r="E123" s="186" t="s">
        <v>191</v>
      </c>
      <c r="F123" s="30">
        <v>0</v>
      </c>
      <c r="G123" s="22">
        <v>550</v>
      </c>
      <c r="H123" s="30">
        <v>0</v>
      </c>
      <c r="I123" s="22">
        <v>0</v>
      </c>
      <c r="J123" s="22">
        <v>550</v>
      </c>
      <c r="K123" s="206">
        <v>550</v>
      </c>
      <c r="L123" s="74">
        <v>263.44</v>
      </c>
      <c r="M123" s="89">
        <f>SUM(L123/J123*100)</f>
        <v>47.898181818181818</v>
      </c>
      <c r="N123" s="89">
        <f>SUM(L123/K123*100)</f>
        <v>47.898181818181818</v>
      </c>
      <c r="O123" s="207">
        <v>263.44</v>
      </c>
      <c r="P123" s="89">
        <f>SUM(O123/J123*100)</f>
        <v>47.898181818181818</v>
      </c>
      <c r="Q123" s="89">
        <f>SUM(O123/K123*100)</f>
        <v>47.898181818181818</v>
      </c>
      <c r="R123" s="74">
        <f>O123-S123</f>
        <v>256.49</v>
      </c>
      <c r="S123" s="74">
        <v>6.95</v>
      </c>
    </row>
    <row r="124" spans="1:244" s="168" customFormat="1" ht="15" customHeight="1" x14ac:dyDescent="0.25">
      <c r="A124" s="14"/>
      <c r="B124" s="5"/>
      <c r="C124" s="9"/>
      <c r="D124" s="32">
        <v>9</v>
      </c>
      <c r="E124" s="14" t="s">
        <v>163</v>
      </c>
      <c r="F124" s="2">
        <v>16700</v>
      </c>
      <c r="G124" s="77">
        <v>-5576</v>
      </c>
      <c r="H124" s="79">
        <v>0</v>
      </c>
      <c r="I124" s="77">
        <v>0</v>
      </c>
      <c r="J124" s="77">
        <v>11124</v>
      </c>
      <c r="K124" s="207">
        <v>5050</v>
      </c>
      <c r="L124" s="78">
        <v>1991.47</v>
      </c>
      <c r="M124" s="89">
        <f>SUM(L124/J124*100)</f>
        <v>17.902463142754403</v>
      </c>
      <c r="N124" s="89">
        <f>SUM(L124/K124*100)</f>
        <v>39.435049504950499</v>
      </c>
      <c r="O124" s="207">
        <v>1800.32</v>
      </c>
      <c r="P124" s="89">
        <f>SUM(O124/J124*100)</f>
        <v>16.184106436533622</v>
      </c>
      <c r="Q124" s="89">
        <f>SUM(O124/K124*100)</f>
        <v>35.649900990099006</v>
      </c>
      <c r="R124" s="74">
        <f>O124-S124</f>
        <v>189.48000000000002</v>
      </c>
      <c r="S124" s="77">
        <v>1610.84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8"/>
    </row>
    <row r="125" spans="1:244" s="168" customFormat="1" ht="15" customHeight="1" x14ac:dyDescent="0.25">
      <c r="A125" s="14"/>
      <c r="B125" s="5"/>
      <c r="C125" s="5"/>
      <c r="D125" s="32"/>
      <c r="E125" s="14"/>
      <c r="F125" s="60"/>
      <c r="G125" s="78"/>
      <c r="H125" s="38"/>
      <c r="I125" s="78"/>
      <c r="J125" s="78"/>
      <c r="K125" s="204"/>
      <c r="L125" s="78"/>
      <c r="M125" s="89"/>
      <c r="N125" s="89"/>
      <c r="O125" s="204"/>
      <c r="P125" s="89"/>
      <c r="Q125" s="89"/>
      <c r="R125" s="78"/>
      <c r="S125" s="7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  <c r="IA125" s="28"/>
      <c r="IB125" s="28"/>
      <c r="IC125" s="28"/>
      <c r="ID125" s="28"/>
      <c r="IE125" s="28"/>
      <c r="IF125" s="28"/>
      <c r="IG125" s="28"/>
      <c r="IH125" s="28"/>
      <c r="II125" s="28"/>
      <c r="IJ125" s="28"/>
    </row>
    <row r="126" spans="1:244" s="168" customFormat="1" ht="15" customHeight="1" x14ac:dyDescent="0.25">
      <c r="A126" s="14"/>
      <c r="B126" s="5"/>
      <c r="C126" s="5" t="s">
        <v>75</v>
      </c>
      <c r="D126" s="32"/>
      <c r="E126" s="14"/>
      <c r="F126" s="41">
        <f>SUM(F127:F129)</f>
        <v>30000</v>
      </c>
      <c r="G126" s="38">
        <f t="shared" ref="G126:L126" si="36">SUM(G127:G129)</f>
        <v>-5300</v>
      </c>
      <c r="H126" s="41">
        <f t="shared" si="36"/>
        <v>0</v>
      </c>
      <c r="I126" s="38">
        <f t="shared" si="36"/>
        <v>0</v>
      </c>
      <c r="J126" s="38">
        <f>SUM(J127:J129)</f>
        <v>24700</v>
      </c>
      <c r="K126" s="205">
        <f t="shared" si="36"/>
        <v>13841</v>
      </c>
      <c r="L126" s="70">
        <f t="shared" si="36"/>
        <v>4972.3</v>
      </c>
      <c r="M126" s="56">
        <f>SUM(L126/J126*100)</f>
        <v>20.130769230769232</v>
      </c>
      <c r="N126" s="56">
        <f>SUM(L126/K126*100)</f>
        <v>35.924427425764037</v>
      </c>
      <c r="O126" s="203">
        <f>SUM(O127:O129)</f>
        <v>4682.59</v>
      </c>
      <c r="P126" s="56">
        <f>SUM(O126/J126*100)</f>
        <v>18.957854251012147</v>
      </c>
      <c r="Q126" s="56">
        <f>SUM(O126/K126*100)</f>
        <v>33.831298316595621</v>
      </c>
      <c r="R126" s="70">
        <f>SUM(R127:R129)</f>
        <v>3459.9000000000005</v>
      </c>
      <c r="S126" s="70">
        <f>SUM(S127:S129)</f>
        <v>1222.69</v>
      </c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8"/>
    </row>
    <row r="127" spans="1:244" s="168" customFormat="1" ht="15" customHeight="1" x14ac:dyDescent="0.25">
      <c r="A127" s="14"/>
      <c r="B127" s="5"/>
      <c r="C127" s="5"/>
      <c r="D127" s="32">
        <v>2</v>
      </c>
      <c r="E127" s="14" t="s">
        <v>76</v>
      </c>
      <c r="F127" s="2">
        <v>1800</v>
      </c>
      <c r="G127" s="77">
        <v>-600</v>
      </c>
      <c r="H127" s="79">
        <v>0</v>
      </c>
      <c r="I127" s="77">
        <v>0</v>
      </c>
      <c r="J127" s="77">
        <v>1200</v>
      </c>
      <c r="K127" s="207">
        <v>600</v>
      </c>
      <c r="L127" s="78">
        <v>142.94999999999999</v>
      </c>
      <c r="M127" s="89">
        <f>SUM(L127/J127*100)</f>
        <v>11.9125</v>
      </c>
      <c r="N127" s="89">
        <f>SUM(L127/K127*100)</f>
        <v>23.824999999999999</v>
      </c>
      <c r="O127" s="207">
        <v>142.94</v>
      </c>
      <c r="P127" s="89">
        <f>SUM(O127/J127*100)</f>
        <v>11.911666666666667</v>
      </c>
      <c r="Q127" s="89">
        <f>SUM(O127/K127*100)</f>
        <v>23.823333333333334</v>
      </c>
      <c r="R127" s="77">
        <f>O127-S127</f>
        <v>83.460000000000008</v>
      </c>
      <c r="S127" s="77">
        <v>59.48</v>
      </c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  <c r="IA127" s="28"/>
      <c r="IB127" s="28"/>
      <c r="IC127" s="28"/>
      <c r="ID127" s="28"/>
      <c r="IE127" s="28"/>
      <c r="IF127" s="28"/>
      <c r="IG127" s="28"/>
      <c r="IH127" s="28"/>
      <c r="II127" s="28"/>
      <c r="IJ127" s="28"/>
    </row>
    <row r="128" spans="1:244" s="28" customFormat="1" ht="15" customHeight="1" x14ac:dyDescent="0.25">
      <c r="A128" s="14"/>
      <c r="B128" s="5"/>
      <c r="C128" s="9"/>
      <c r="D128" s="32">
        <v>5</v>
      </c>
      <c r="E128" s="14" t="s">
        <v>164</v>
      </c>
      <c r="F128" s="2">
        <v>17100</v>
      </c>
      <c r="G128" s="77">
        <v>-4430</v>
      </c>
      <c r="H128" s="79">
        <v>0</v>
      </c>
      <c r="I128" s="77">
        <v>0</v>
      </c>
      <c r="J128" s="77">
        <v>12670</v>
      </c>
      <c r="K128" s="207">
        <v>6448</v>
      </c>
      <c r="L128" s="78">
        <v>443.05</v>
      </c>
      <c r="M128" s="89">
        <f>SUM(L128/J128*100)</f>
        <v>3.4968429360694553</v>
      </c>
      <c r="N128" s="89">
        <f>SUM(L128/K128*100)</f>
        <v>6.8711228287841193</v>
      </c>
      <c r="O128" s="207">
        <v>443.05</v>
      </c>
      <c r="P128" s="89">
        <f>SUM(O128/J128*100)</f>
        <v>3.4968429360694553</v>
      </c>
      <c r="Q128" s="89">
        <f>SUM(O128/K128*100)</f>
        <v>6.8711228287841193</v>
      </c>
      <c r="R128" s="77">
        <f>O128-S128</f>
        <v>0</v>
      </c>
      <c r="S128" s="77">
        <v>443.05</v>
      </c>
    </row>
    <row r="129" spans="1:244" s="28" customFormat="1" ht="15" customHeight="1" x14ac:dyDescent="0.25">
      <c r="A129" s="14"/>
      <c r="B129" s="5"/>
      <c r="C129" s="9"/>
      <c r="D129" s="32">
        <v>9</v>
      </c>
      <c r="E129" s="14" t="s">
        <v>77</v>
      </c>
      <c r="F129" s="2">
        <v>11100</v>
      </c>
      <c r="G129" s="77">
        <v>-270</v>
      </c>
      <c r="H129" s="79">
        <v>0</v>
      </c>
      <c r="I129" s="77">
        <v>0</v>
      </c>
      <c r="J129" s="77">
        <v>10830</v>
      </c>
      <c r="K129" s="207">
        <v>6793</v>
      </c>
      <c r="L129" s="78">
        <v>4386.3</v>
      </c>
      <c r="M129" s="89">
        <f>SUM(L129/J129*100)</f>
        <v>40.501385041551245</v>
      </c>
      <c r="N129" s="89">
        <f>SUM(L129/K129*100)</f>
        <v>64.570881790078033</v>
      </c>
      <c r="O129" s="207">
        <v>4096.6000000000004</v>
      </c>
      <c r="P129" s="89">
        <f>SUM(O129/J129*100)</f>
        <v>37.826408125577103</v>
      </c>
      <c r="Q129" s="89">
        <f>SUM(O129/K129*100)</f>
        <v>60.306197556307971</v>
      </c>
      <c r="R129" s="77">
        <f>O129-S129</f>
        <v>3376.4400000000005</v>
      </c>
      <c r="S129" s="77">
        <v>720.16</v>
      </c>
    </row>
    <row r="130" spans="1:244" s="28" customFormat="1" ht="15" customHeight="1" x14ac:dyDescent="0.25">
      <c r="A130" s="14"/>
      <c r="B130" s="5"/>
      <c r="C130" s="9"/>
      <c r="D130" s="32"/>
      <c r="E130" s="14"/>
      <c r="F130" s="2"/>
      <c r="G130" s="79"/>
      <c r="H130" s="79"/>
      <c r="I130" s="79"/>
      <c r="J130" s="79"/>
      <c r="K130" s="207"/>
      <c r="L130" s="213"/>
      <c r="M130" s="87"/>
      <c r="N130" s="87"/>
      <c r="O130" s="207"/>
      <c r="P130" s="87"/>
      <c r="Q130" s="87"/>
      <c r="R130" s="77"/>
      <c r="S130" s="77"/>
    </row>
    <row r="131" spans="1:244" s="28" customFormat="1" ht="15" customHeight="1" x14ac:dyDescent="0.25">
      <c r="A131" s="14"/>
      <c r="B131" s="5"/>
      <c r="C131" s="5" t="s">
        <v>78</v>
      </c>
      <c r="D131" s="32"/>
      <c r="E131" s="14"/>
      <c r="F131" s="41">
        <f>SUM(F132:F135)</f>
        <v>91200</v>
      </c>
      <c r="G131" s="70">
        <f>SUM(G133:G135)</f>
        <v>-14976</v>
      </c>
      <c r="H131" s="38">
        <f>SUM(H134:H135)</f>
        <v>0</v>
      </c>
      <c r="I131" s="70">
        <f>SUM(I132:I135)</f>
        <v>3459</v>
      </c>
      <c r="J131" s="70">
        <f>SUM(J132:J135)</f>
        <v>76224</v>
      </c>
      <c r="K131" s="203">
        <f>SUM(K132:K135)</f>
        <v>46499</v>
      </c>
      <c r="L131" s="70">
        <f>SUM(L132:L135)</f>
        <v>33397.230000000003</v>
      </c>
      <c r="M131" s="56">
        <f>SUM(L131/J131*100)</f>
        <v>43.814585957178849</v>
      </c>
      <c r="N131" s="56">
        <f>SUM(L131/K131*100)</f>
        <v>71.823544592356839</v>
      </c>
      <c r="O131" s="203">
        <f>SUM(O132:O135)</f>
        <v>26184.489999999998</v>
      </c>
      <c r="P131" s="56">
        <f>SUM(O131/J131*100)</f>
        <v>34.352028232577666</v>
      </c>
      <c r="Q131" s="56">
        <f>SUM(O131/K131*100)</f>
        <v>56.31194219230521</v>
      </c>
      <c r="R131" s="70">
        <f>SUM(R132:R135)</f>
        <v>5440.2699999999977</v>
      </c>
      <c r="S131" s="70">
        <f>SUM(S132:S135)</f>
        <v>20744.219999999998</v>
      </c>
    </row>
    <row r="132" spans="1:244" s="28" customFormat="1" ht="15" customHeight="1" x14ac:dyDescent="0.25">
      <c r="A132" s="14"/>
      <c r="B132" s="5"/>
      <c r="C132" s="5"/>
      <c r="D132" s="32">
        <v>1</v>
      </c>
      <c r="E132" s="14" t="s">
        <v>165</v>
      </c>
      <c r="F132" s="60">
        <v>2900</v>
      </c>
      <c r="G132" s="78">
        <v>0</v>
      </c>
      <c r="H132" s="81">
        <v>0</v>
      </c>
      <c r="I132" s="78">
        <v>0</v>
      </c>
      <c r="J132" s="78">
        <v>2900</v>
      </c>
      <c r="K132" s="204">
        <v>1841</v>
      </c>
      <c r="L132" s="78">
        <v>13.57</v>
      </c>
      <c r="M132" s="89">
        <f>SUM(L132/J132*100)</f>
        <v>0.46793103448275863</v>
      </c>
      <c r="N132" s="89">
        <f>SUM(L132/K132*100)</f>
        <v>0.73709940249864203</v>
      </c>
      <c r="O132" s="204">
        <v>13.57</v>
      </c>
      <c r="P132" s="89">
        <f>SUM(O132/J132*100)</f>
        <v>0.46793103448275863</v>
      </c>
      <c r="Q132" s="89">
        <f>SUM(O132/K132*100)</f>
        <v>0.73709940249864203</v>
      </c>
      <c r="R132" s="78">
        <f>O132-S132</f>
        <v>0</v>
      </c>
      <c r="S132" s="78">
        <v>13.57</v>
      </c>
    </row>
    <row r="133" spans="1:244" s="136" customFormat="1" ht="15" customHeight="1" x14ac:dyDescent="0.25">
      <c r="A133" s="186"/>
      <c r="B133" s="6"/>
      <c r="C133" s="6"/>
      <c r="D133" s="184">
        <v>3</v>
      </c>
      <c r="E133" s="186" t="s">
        <v>166</v>
      </c>
      <c r="F133" s="60">
        <v>9700</v>
      </c>
      <c r="G133" s="78">
        <v>-520</v>
      </c>
      <c r="H133" s="81">
        <v>0</v>
      </c>
      <c r="I133" s="78">
        <v>824</v>
      </c>
      <c r="J133" s="78">
        <v>9180</v>
      </c>
      <c r="K133" s="204">
        <v>6471</v>
      </c>
      <c r="L133" s="78">
        <v>4099.78</v>
      </c>
      <c r="M133" s="89">
        <f>SUM(L133/J133*100)</f>
        <v>44.659912854030495</v>
      </c>
      <c r="N133" s="89">
        <f>SUM(L133/K133*100)</f>
        <v>63.35620460516148</v>
      </c>
      <c r="O133" s="204">
        <v>3612.66</v>
      </c>
      <c r="P133" s="89">
        <f>SUM(O133/J133*100)</f>
        <v>39.353594771241831</v>
      </c>
      <c r="Q133" s="89">
        <f>SUM(O133/K133*100)</f>
        <v>55.828465461288822</v>
      </c>
      <c r="R133" s="78">
        <f>O133-S133</f>
        <v>87.559999999999945</v>
      </c>
      <c r="S133" s="78">
        <v>3525.1</v>
      </c>
    </row>
    <row r="134" spans="1:244" s="28" customFormat="1" ht="15" customHeight="1" x14ac:dyDescent="0.25">
      <c r="A134" s="14"/>
      <c r="B134" s="5"/>
      <c r="C134" s="5"/>
      <c r="D134" s="32" t="s">
        <v>40</v>
      </c>
      <c r="E134" s="14" t="s">
        <v>79</v>
      </c>
      <c r="F134" s="2">
        <v>62500</v>
      </c>
      <c r="G134" s="77">
        <v>-4112</v>
      </c>
      <c r="H134" s="79">
        <v>0</v>
      </c>
      <c r="I134" s="77">
        <v>0</v>
      </c>
      <c r="J134" s="77">
        <v>58388</v>
      </c>
      <c r="K134" s="207">
        <v>35655</v>
      </c>
      <c r="L134" s="78">
        <v>29223.9</v>
      </c>
      <c r="M134" s="89">
        <f>SUM(L134/J134*100)</f>
        <v>50.051209152565605</v>
      </c>
      <c r="N134" s="89">
        <f>SUM(L134/K134*100)</f>
        <v>81.962978544383674</v>
      </c>
      <c r="O134" s="207">
        <v>22498.28</v>
      </c>
      <c r="P134" s="89">
        <f>SUM(O134/J134*100)</f>
        <v>38.532369664999656</v>
      </c>
      <c r="Q134" s="89">
        <f>SUM(O134/K134*100)</f>
        <v>63.099929883606784</v>
      </c>
      <c r="R134" s="78">
        <f>O134-S134</f>
        <v>5316.5999999999985</v>
      </c>
      <c r="S134" s="77">
        <v>17181.68</v>
      </c>
    </row>
    <row r="135" spans="1:244" s="28" customFormat="1" ht="15" customHeight="1" x14ac:dyDescent="0.25">
      <c r="A135" s="14"/>
      <c r="B135" s="5"/>
      <c r="C135" s="5"/>
      <c r="D135" s="32" t="s">
        <v>35</v>
      </c>
      <c r="E135" s="14" t="s">
        <v>80</v>
      </c>
      <c r="F135" s="2">
        <v>16100</v>
      </c>
      <c r="G135" s="77">
        <v>-10344</v>
      </c>
      <c r="H135" s="79">
        <v>0</v>
      </c>
      <c r="I135" s="77">
        <v>2635</v>
      </c>
      <c r="J135" s="77">
        <v>5756</v>
      </c>
      <c r="K135" s="207">
        <v>2532</v>
      </c>
      <c r="L135" s="78">
        <v>59.98</v>
      </c>
      <c r="M135" s="89">
        <f>SUM(L135/J135*100)</f>
        <v>1.042043085476025</v>
      </c>
      <c r="N135" s="89">
        <f>SUM(L135/K135*100)</f>
        <v>2.3688783570300154</v>
      </c>
      <c r="O135" s="207">
        <v>59.98</v>
      </c>
      <c r="P135" s="89">
        <f>SUM(O135/J135*100)</f>
        <v>1.042043085476025</v>
      </c>
      <c r="Q135" s="89">
        <f>SUM(O135/K135*100)</f>
        <v>2.3688783570300154</v>
      </c>
      <c r="R135" s="78">
        <f>O135-S135</f>
        <v>36.11</v>
      </c>
      <c r="S135" s="77">
        <v>23.87</v>
      </c>
    </row>
    <row r="136" spans="1:244" s="28" customFormat="1" ht="15" customHeight="1" x14ac:dyDescent="0.25">
      <c r="A136" s="14"/>
      <c r="B136" s="5"/>
      <c r="C136" s="5"/>
      <c r="D136" s="32"/>
      <c r="E136" s="14"/>
      <c r="F136" s="2"/>
      <c r="G136" s="79"/>
      <c r="H136" s="79"/>
      <c r="I136" s="79"/>
      <c r="J136" s="79"/>
      <c r="K136" s="207"/>
      <c r="L136" s="213"/>
      <c r="M136" s="87"/>
      <c r="N136" s="87"/>
      <c r="O136" s="207"/>
      <c r="P136" s="87"/>
      <c r="Q136" s="87"/>
      <c r="R136" s="77"/>
      <c r="S136" s="77"/>
    </row>
    <row r="137" spans="1:244" s="28" customFormat="1" ht="15" customHeight="1" x14ac:dyDescent="0.25">
      <c r="A137" s="25"/>
      <c r="B137" s="5"/>
      <c r="C137" s="5" t="s">
        <v>81</v>
      </c>
      <c r="D137" s="35"/>
      <c r="E137" s="25"/>
      <c r="F137" s="24">
        <v>12900</v>
      </c>
      <c r="G137" s="67">
        <v>5220</v>
      </c>
      <c r="H137" s="21">
        <v>0</v>
      </c>
      <c r="I137" s="67">
        <v>2333</v>
      </c>
      <c r="J137" s="67">
        <v>18120</v>
      </c>
      <c r="K137" s="209">
        <v>15694</v>
      </c>
      <c r="L137" s="185">
        <v>13140.63</v>
      </c>
      <c r="M137" s="16">
        <f>SUM(L137/J137*100)</f>
        <v>72.52003311258278</v>
      </c>
      <c r="N137" s="16">
        <f>SUM(L137/K137*100)</f>
        <v>83.730279087549377</v>
      </c>
      <c r="O137" s="209">
        <v>6153.24</v>
      </c>
      <c r="P137" s="16">
        <f>SUM(O137/J137*100)</f>
        <v>33.958278145695367</v>
      </c>
      <c r="Q137" s="16">
        <f>SUM(O137/K137*100)</f>
        <v>39.207595259334774</v>
      </c>
      <c r="R137" s="67">
        <f>O137-S137</f>
        <v>109.89999999999964</v>
      </c>
      <c r="S137" s="67">
        <v>6043.34</v>
      </c>
    </row>
    <row r="138" spans="1:244" s="28" customFormat="1" ht="15" customHeight="1" x14ac:dyDescent="0.25">
      <c r="A138" s="25"/>
      <c r="B138" s="5"/>
      <c r="C138" s="5"/>
      <c r="D138" s="35"/>
      <c r="E138" s="25"/>
      <c r="F138" s="24"/>
      <c r="G138" s="67"/>
      <c r="H138" s="21"/>
      <c r="I138" s="67"/>
      <c r="J138" s="67"/>
      <c r="K138" s="209"/>
      <c r="L138" s="185"/>
      <c r="M138" s="16"/>
      <c r="N138" s="16"/>
      <c r="O138" s="209"/>
      <c r="P138" s="16"/>
      <c r="Q138" s="16"/>
      <c r="R138" s="67"/>
      <c r="S138" s="67"/>
    </row>
    <row r="139" spans="1:244" s="28" customFormat="1" ht="15" customHeight="1" x14ac:dyDescent="0.25">
      <c r="A139" s="25"/>
      <c r="B139" s="5"/>
      <c r="C139" s="5" t="s">
        <v>182</v>
      </c>
      <c r="D139" s="35"/>
      <c r="E139" s="25"/>
      <c r="F139" s="24">
        <f>SUM(F140+F141)</f>
        <v>0</v>
      </c>
      <c r="G139" s="21">
        <f>SUM(G140+G141+G142+G143)</f>
        <v>4635</v>
      </c>
      <c r="H139" s="24">
        <f>SUM(H140+H141+H142)</f>
        <v>0</v>
      </c>
      <c r="I139" s="21">
        <f>SUM(I140+I141+I142)</f>
        <v>0</v>
      </c>
      <c r="J139" s="21">
        <f>SUM(J140+J141+J142+J143)</f>
        <v>4635</v>
      </c>
      <c r="K139" s="21">
        <f>SUM(K140+K141+K142+K143)</f>
        <v>4635</v>
      </c>
      <c r="L139" s="21">
        <f>SUM(L140+L141+L142+L143)</f>
        <v>4629.8500000000004</v>
      </c>
      <c r="M139" s="16">
        <f>SUM(L139/J139*100)</f>
        <v>99.8888888888889</v>
      </c>
      <c r="N139" s="16">
        <f>SUM(L139/K139*100)</f>
        <v>99.8888888888889</v>
      </c>
      <c r="O139" s="209">
        <f>SUM(O140+O141+O142+O143)</f>
        <v>3681.7</v>
      </c>
      <c r="P139" s="16">
        <f>SUM(O139/J139*100)</f>
        <v>79.432578209277239</v>
      </c>
      <c r="Q139" s="16">
        <f>SUM(O139/K139*100)</f>
        <v>79.432578209277239</v>
      </c>
      <c r="R139" s="67">
        <f>SUM(R140+R141+R142+R143)</f>
        <v>0</v>
      </c>
      <c r="S139" s="67">
        <f>SUM(S140+S141+S142+S143)</f>
        <v>3681.7</v>
      </c>
    </row>
    <row r="140" spans="1:244" s="28" customFormat="1" ht="15" customHeight="1" x14ac:dyDescent="0.25">
      <c r="A140" s="25"/>
      <c r="B140" s="5"/>
      <c r="C140" s="5"/>
      <c r="D140" s="184">
        <v>1</v>
      </c>
      <c r="E140" s="186" t="s">
        <v>59</v>
      </c>
      <c r="F140" s="30">
        <v>0</v>
      </c>
      <c r="G140" s="22">
        <v>411</v>
      </c>
      <c r="H140" s="22">
        <v>0</v>
      </c>
      <c r="I140" s="22">
        <v>0</v>
      </c>
      <c r="J140" s="22">
        <v>411</v>
      </c>
      <c r="K140" s="207">
        <v>411</v>
      </c>
      <c r="L140" s="214">
        <v>408.5</v>
      </c>
      <c r="M140" s="69">
        <f>SUM(L140/J140*100)</f>
        <v>99.391727493917273</v>
      </c>
      <c r="N140" s="69">
        <f>SUM(L140/K140*100)</f>
        <v>99.391727493917273</v>
      </c>
      <c r="O140" s="207">
        <v>408.5</v>
      </c>
      <c r="P140" s="69">
        <f>SUM(O140/J140*100)</f>
        <v>99.391727493917273</v>
      </c>
      <c r="Q140" s="69">
        <f>SUM(O140/K140*100)</f>
        <v>99.391727493917273</v>
      </c>
      <c r="R140" s="74">
        <f>O140-S140</f>
        <v>0</v>
      </c>
      <c r="S140" s="74">
        <v>408.5</v>
      </c>
    </row>
    <row r="141" spans="1:244" s="168" customFormat="1" ht="15" customHeight="1" x14ac:dyDescent="0.25">
      <c r="A141" s="14"/>
      <c r="B141" s="5"/>
      <c r="C141" s="5"/>
      <c r="D141" s="32">
        <v>3</v>
      </c>
      <c r="E141" s="14" t="s">
        <v>63</v>
      </c>
      <c r="F141" s="2">
        <v>0</v>
      </c>
      <c r="G141" s="77">
        <v>3274</v>
      </c>
      <c r="H141" s="79">
        <v>0</v>
      </c>
      <c r="I141" s="77">
        <v>0</v>
      </c>
      <c r="J141" s="77">
        <v>3274</v>
      </c>
      <c r="K141" s="207">
        <v>3274</v>
      </c>
      <c r="L141" s="78">
        <v>3273.2</v>
      </c>
      <c r="M141" s="89">
        <f>SUM(L141/J141*100)</f>
        <v>99.975565058032984</v>
      </c>
      <c r="N141" s="89">
        <f>SUM(L141/K141*100)</f>
        <v>99.975565058032984</v>
      </c>
      <c r="O141" s="207">
        <v>3273.2</v>
      </c>
      <c r="P141" s="89">
        <f>SUM(O141/J141*100)</f>
        <v>99.975565058032984</v>
      </c>
      <c r="Q141" s="89">
        <f>SUM(O141/K141*100)</f>
        <v>99.975565058032984</v>
      </c>
      <c r="R141" s="74">
        <f>O141-S141</f>
        <v>0</v>
      </c>
      <c r="S141" s="77">
        <v>3273.2</v>
      </c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  <c r="IA141" s="28"/>
      <c r="IB141" s="28"/>
      <c r="IC141" s="28"/>
      <c r="ID141" s="28"/>
      <c r="IE141" s="28"/>
      <c r="IF141" s="28"/>
      <c r="IG141" s="28"/>
      <c r="IH141" s="28"/>
      <c r="II141" s="28"/>
      <c r="IJ141" s="28"/>
    </row>
    <row r="142" spans="1:244" s="168" customFormat="1" ht="15" customHeight="1" x14ac:dyDescent="0.25">
      <c r="A142" s="14"/>
      <c r="B142" s="5"/>
      <c r="C142" s="5"/>
      <c r="D142" s="32">
        <v>7</v>
      </c>
      <c r="E142" s="14" t="s">
        <v>75</v>
      </c>
      <c r="F142" s="2">
        <v>0</v>
      </c>
      <c r="G142" s="77">
        <v>430</v>
      </c>
      <c r="H142" s="79">
        <v>0</v>
      </c>
      <c r="I142" s="77">
        <v>0</v>
      </c>
      <c r="J142" s="77">
        <v>430</v>
      </c>
      <c r="K142" s="207">
        <v>430</v>
      </c>
      <c r="L142" s="78">
        <v>429.88</v>
      </c>
      <c r="M142" s="89">
        <f>SUM(L142/J142*100)</f>
        <v>99.972093023255809</v>
      </c>
      <c r="N142" s="89">
        <f>SUM(L142/K142*100)</f>
        <v>99.972093023255809</v>
      </c>
      <c r="O142" s="207">
        <v>0</v>
      </c>
      <c r="P142" s="225">
        <f>SUM(O142/J142*100)</f>
        <v>0</v>
      </c>
      <c r="Q142" s="89">
        <f>SUM(O142/K142*100)</f>
        <v>0</v>
      </c>
      <c r="R142" s="74">
        <f>O142-S142</f>
        <v>0</v>
      </c>
      <c r="S142" s="226">
        <v>0</v>
      </c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8"/>
    </row>
    <row r="143" spans="1:244" s="168" customFormat="1" ht="15" customHeight="1" x14ac:dyDescent="0.25">
      <c r="A143" s="14"/>
      <c r="B143" s="5"/>
      <c r="C143" s="5"/>
      <c r="D143" s="32">
        <v>8</v>
      </c>
      <c r="E143" s="14" t="s">
        <v>146</v>
      </c>
      <c r="F143" s="2">
        <v>0</v>
      </c>
      <c r="G143" s="77">
        <v>520</v>
      </c>
      <c r="H143" s="79">
        <v>0</v>
      </c>
      <c r="I143" s="77">
        <v>0</v>
      </c>
      <c r="J143" s="77">
        <v>520</v>
      </c>
      <c r="K143" s="207">
        <v>520</v>
      </c>
      <c r="L143" s="78">
        <v>518.27</v>
      </c>
      <c r="M143" s="89">
        <f>SUM(L143/J143*100)</f>
        <v>99.667307692307688</v>
      </c>
      <c r="N143" s="89">
        <f>SUM(L143/K143*100)</f>
        <v>99.667307692307688</v>
      </c>
      <c r="O143" s="207">
        <v>0</v>
      </c>
      <c r="P143" s="225">
        <f>SUM(O143/J143*100)</f>
        <v>0</v>
      </c>
      <c r="Q143" s="89">
        <f>SUM(O143/K143*100)</f>
        <v>0</v>
      </c>
      <c r="R143" s="74">
        <v>0</v>
      </c>
      <c r="S143" s="226">
        <v>0</v>
      </c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8"/>
    </row>
    <row r="144" spans="1:244" s="168" customFormat="1" ht="15" customHeight="1" x14ac:dyDescent="0.25">
      <c r="A144" s="14"/>
      <c r="B144" s="5"/>
      <c r="C144" s="5"/>
      <c r="D144" s="32"/>
      <c r="E144" s="14"/>
      <c r="F144" s="2"/>
      <c r="G144" s="77"/>
      <c r="H144" s="79"/>
      <c r="I144" s="77"/>
      <c r="J144" s="77"/>
      <c r="K144" s="207"/>
      <c r="L144" s="78"/>
      <c r="M144" s="89"/>
      <c r="N144" s="89"/>
      <c r="O144" s="207"/>
      <c r="P144" s="225"/>
      <c r="Q144" s="89"/>
      <c r="R144" s="74"/>
      <c r="S144" s="226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8"/>
    </row>
    <row r="145" spans="1:244" s="168" customFormat="1" ht="15" customHeight="1" x14ac:dyDescent="0.25">
      <c r="A145" s="14"/>
      <c r="B145" s="5"/>
      <c r="C145" s="5" t="s">
        <v>82</v>
      </c>
      <c r="D145" s="32"/>
      <c r="E145" s="14"/>
      <c r="F145" s="24">
        <f t="shared" ref="F145:L145" si="37">F146</f>
        <v>0</v>
      </c>
      <c r="G145" s="67">
        <f t="shared" si="37"/>
        <v>279</v>
      </c>
      <c r="H145" s="67">
        <f t="shared" si="37"/>
        <v>0</v>
      </c>
      <c r="I145" s="67">
        <f t="shared" si="37"/>
        <v>0</v>
      </c>
      <c r="J145" s="67">
        <f t="shared" si="37"/>
        <v>279</v>
      </c>
      <c r="K145" s="67">
        <f t="shared" si="37"/>
        <v>279</v>
      </c>
      <c r="L145" s="67">
        <f t="shared" si="37"/>
        <v>273.8</v>
      </c>
      <c r="M145" s="56">
        <f>SUM(L145/J145*100)</f>
        <v>98.136200716845877</v>
      </c>
      <c r="N145" s="56">
        <f>SUM(L145/K145*100)</f>
        <v>98.136200716845877</v>
      </c>
      <c r="O145" s="209">
        <f>O146</f>
        <v>273.8</v>
      </c>
      <c r="P145" s="218">
        <f>SUM(O145/J145*100)</f>
        <v>98.136200716845877</v>
      </c>
      <c r="Q145" s="56">
        <f>SUM(O145/K145*100)</f>
        <v>98.136200716845877</v>
      </c>
      <c r="R145" s="67">
        <f>R146</f>
        <v>188.31</v>
      </c>
      <c r="S145" s="67">
        <f>S146</f>
        <v>85.49</v>
      </c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  <c r="IA145" s="28"/>
      <c r="IB145" s="28"/>
      <c r="IC145" s="28"/>
      <c r="ID145" s="28"/>
      <c r="IE145" s="28"/>
      <c r="IF145" s="28"/>
      <c r="IG145" s="28"/>
      <c r="IH145" s="28"/>
      <c r="II145" s="28"/>
      <c r="IJ145" s="28"/>
    </row>
    <row r="146" spans="1:244" s="168" customFormat="1" ht="15" customHeight="1" x14ac:dyDescent="0.25">
      <c r="A146" s="14"/>
      <c r="B146" s="5"/>
      <c r="C146" s="5"/>
      <c r="D146" s="32">
        <v>0</v>
      </c>
      <c r="E146" s="14" t="s">
        <v>82</v>
      </c>
      <c r="F146" s="2">
        <v>0</v>
      </c>
      <c r="G146" s="77">
        <v>279</v>
      </c>
      <c r="H146" s="79">
        <v>0</v>
      </c>
      <c r="I146" s="77">
        <v>0</v>
      </c>
      <c r="J146" s="77">
        <v>279</v>
      </c>
      <c r="K146" s="207">
        <v>279</v>
      </c>
      <c r="L146" s="78">
        <v>273.8</v>
      </c>
      <c r="M146" s="89">
        <f>SUM(L146/J146*100)</f>
        <v>98.136200716845877</v>
      </c>
      <c r="N146" s="89">
        <f>SUM(L146/K146*100)</f>
        <v>98.136200716845877</v>
      </c>
      <c r="O146" s="207">
        <v>273.8</v>
      </c>
      <c r="P146" s="225">
        <f>SUM(O146/J146*100)</f>
        <v>98.136200716845877</v>
      </c>
      <c r="Q146" s="89">
        <f>SUM(O146/K146*100)</f>
        <v>98.136200716845877</v>
      </c>
      <c r="R146" s="74">
        <v>188.31</v>
      </c>
      <c r="S146" s="226">
        <v>85.49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</row>
    <row r="147" spans="1:244" s="28" customFormat="1" ht="15" customHeight="1" x14ac:dyDescent="0.25">
      <c r="A147" s="25"/>
      <c r="B147" s="5"/>
      <c r="C147" s="5"/>
      <c r="D147" s="35"/>
      <c r="E147" s="25"/>
      <c r="F147" s="24"/>
      <c r="G147" s="21"/>
      <c r="H147" s="21"/>
      <c r="I147" s="21"/>
      <c r="J147" s="21"/>
      <c r="K147" s="209"/>
      <c r="L147" s="185"/>
      <c r="M147" s="16"/>
      <c r="N147" s="16"/>
      <c r="O147" s="209"/>
      <c r="P147" s="216"/>
      <c r="Q147" s="16"/>
      <c r="R147" s="67"/>
      <c r="S147" s="217"/>
    </row>
    <row r="148" spans="1:244" s="28" customFormat="1" ht="15" customHeight="1" x14ac:dyDescent="0.25">
      <c r="A148" s="5"/>
      <c r="B148" s="5"/>
      <c r="C148" s="5" t="s">
        <v>167</v>
      </c>
      <c r="D148" s="5"/>
      <c r="E148" s="202"/>
      <c r="F148" s="38">
        <f t="shared" ref="F148:L148" si="38">F150+F159+F164+F154</f>
        <v>54071000</v>
      </c>
      <c r="G148" s="38">
        <f>G150+G159+G164+G154</f>
        <v>-171025</v>
      </c>
      <c r="H148" s="38">
        <f t="shared" si="38"/>
        <v>0</v>
      </c>
      <c r="I148" s="38">
        <f t="shared" si="38"/>
        <v>0</v>
      </c>
      <c r="J148" s="70">
        <f t="shared" si="38"/>
        <v>53899975</v>
      </c>
      <c r="K148" s="203">
        <f t="shared" si="38"/>
        <v>35957395</v>
      </c>
      <c r="L148" s="70">
        <f t="shared" si="38"/>
        <v>19899832</v>
      </c>
      <c r="M148" s="218">
        <f>SUM(L148/J148*100)</f>
        <v>36.91992807046757</v>
      </c>
      <c r="N148" s="218">
        <f>SUM(L148/K148*100)</f>
        <v>55.342807786826612</v>
      </c>
      <c r="O148" s="203">
        <f>O150+O159+O164</f>
        <v>19899832</v>
      </c>
      <c r="P148" s="56">
        <f>SUM(O148/J148*100)</f>
        <v>36.91992807046757</v>
      </c>
      <c r="Q148" s="56">
        <f>SUM(O148/K148*100)</f>
        <v>55.342807786826612</v>
      </c>
      <c r="R148" s="191">
        <f>R150+R159+R164</f>
        <v>2474083</v>
      </c>
      <c r="S148" s="191">
        <f>S150+S159+S164</f>
        <v>17425749</v>
      </c>
    </row>
    <row r="149" spans="1:244" s="28" customFormat="1" ht="15" customHeight="1" x14ac:dyDescent="0.25">
      <c r="A149" s="14"/>
      <c r="B149" s="5"/>
      <c r="C149" s="5"/>
      <c r="D149" s="32"/>
      <c r="E149" s="14"/>
      <c r="F149" s="2"/>
      <c r="G149" s="79"/>
      <c r="H149" s="79"/>
      <c r="I149" s="79"/>
      <c r="J149" s="79"/>
      <c r="K149" s="207"/>
      <c r="L149" s="213"/>
      <c r="M149" s="87"/>
      <c r="N149" s="87"/>
      <c r="O149" s="207"/>
      <c r="P149" s="87"/>
      <c r="Q149" s="87"/>
      <c r="R149" s="77"/>
      <c r="S149" s="77"/>
    </row>
    <row r="150" spans="1:244" s="28" customFormat="1" ht="15" customHeight="1" x14ac:dyDescent="0.25">
      <c r="A150" s="14"/>
      <c r="B150" s="5"/>
      <c r="C150" s="5" t="s">
        <v>83</v>
      </c>
      <c r="D150" s="32"/>
      <c r="E150" s="14"/>
      <c r="F150" s="41">
        <f>SUM(F151:F152)</f>
        <v>10000</v>
      </c>
      <c r="G150" s="38">
        <f t="shared" ref="G150:L150" si="39">SUM(G151:G152)</f>
        <v>2146</v>
      </c>
      <c r="H150" s="41">
        <f t="shared" si="39"/>
        <v>0</v>
      </c>
      <c r="I150" s="38">
        <f t="shared" si="39"/>
        <v>0</v>
      </c>
      <c r="J150" s="38">
        <f t="shared" si="39"/>
        <v>12146</v>
      </c>
      <c r="K150" s="205">
        <f t="shared" si="39"/>
        <v>8509</v>
      </c>
      <c r="L150" s="38">
        <f t="shared" si="39"/>
        <v>6000</v>
      </c>
      <c r="M150" s="56">
        <f>SUM(L150/J150*100)</f>
        <v>49.398979087765518</v>
      </c>
      <c r="N150" s="56">
        <f>SUM(L150/K150*100)</f>
        <v>70.513573862968627</v>
      </c>
      <c r="O150" s="203">
        <f>SUM(O151:O152)</f>
        <v>6000</v>
      </c>
      <c r="P150" s="56">
        <f>SUM(O150/J150*100)</f>
        <v>49.398979087765518</v>
      </c>
      <c r="Q150" s="56">
        <f>SUM(O150/K150*100)</f>
        <v>70.513573862968627</v>
      </c>
      <c r="R150" s="70">
        <f>SUM(R151:R152)</f>
        <v>1000</v>
      </c>
      <c r="S150" s="70">
        <f>SUM(S151:S152)</f>
        <v>5000</v>
      </c>
    </row>
    <row r="151" spans="1:244" s="28" customFormat="1" ht="15" customHeight="1" x14ac:dyDescent="0.25">
      <c r="A151" s="14"/>
      <c r="B151" s="5"/>
      <c r="C151" s="5"/>
      <c r="D151" s="32">
        <v>3</v>
      </c>
      <c r="E151" s="14" t="s">
        <v>187</v>
      </c>
      <c r="F151" s="60">
        <v>0</v>
      </c>
      <c r="G151" s="78">
        <v>5000</v>
      </c>
      <c r="H151" s="81">
        <v>0</v>
      </c>
      <c r="I151" s="78">
        <v>0</v>
      </c>
      <c r="J151" s="78">
        <v>5000</v>
      </c>
      <c r="K151" s="204">
        <v>5000</v>
      </c>
      <c r="L151" s="78">
        <v>5000</v>
      </c>
      <c r="M151" s="89">
        <f>SUM(L151/J151*100)</f>
        <v>100</v>
      </c>
      <c r="N151" s="89">
        <f>SUM(L151/K151*100)</f>
        <v>100</v>
      </c>
      <c r="O151" s="204">
        <v>5000</v>
      </c>
      <c r="P151" s="89">
        <f>SUM(O151/J151*100)</f>
        <v>100</v>
      </c>
      <c r="Q151" s="89">
        <f>SUM(O151/K151*100)</f>
        <v>100</v>
      </c>
      <c r="R151" s="78">
        <f>O151-S151</f>
        <v>0</v>
      </c>
      <c r="S151" s="78">
        <v>5000</v>
      </c>
    </row>
    <row r="152" spans="1:244" s="28" customFormat="1" ht="15" customHeight="1" x14ac:dyDescent="0.25">
      <c r="A152" s="14"/>
      <c r="B152" s="5"/>
      <c r="C152" s="9"/>
      <c r="D152" s="32" t="s">
        <v>30</v>
      </c>
      <c r="E152" s="14" t="s">
        <v>84</v>
      </c>
      <c r="F152" s="2">
        <v>10000</v>
      </c>
      <c r="G152" s="77">
        <v>-2854</v>
      </c>
      <c r="H152" s="79">
        <v>0</v>
      </c>
      <c r="I152" s="77">
        <v>0</v>
      </c>
      <c r="J152" s="77">
        <v>7146</v>
      </c>
      <c r="K152" s="207">
        <v>3509</v>
      </c>
      <c r="L152" s="78">
        <v>1000</v>
      </c>
      <c r="M152" s="89">
        <f>SUM(L152/J152*100)</f>
        <v>13.993842709207948</v>
      </c>
      <c r="N152" s="89">
        <f>SUM(L152/K152*100)</f>
        <v>28.498147620404673</v>
      </c>
      <c r="O152" s="207">
        <v>1000</v>
      </c>
      <c r="P152" s="89">
        <f>SUM(O152/J152*100)</f>
        <v>13.993842709207948</v>
      </c>
      <c r="Q152" s="89">
        <f>SUM(O152/K152*100)</f>
        <v>28.498147620404673</v>
      </c>
      <c r="R152" s="78">
        <f>O152-S152</f>
        <v>1000</v>
      </c>
      <c r="S152" s="77">
        <v>0</v>
      </c>
    </row>
    <row r="153" spans="1:244" s="28" customFormat="1" ht="15" customHeight="1" x14ac:dyDescent="0.25">
      <c r="A153" s="14"/>
      <c r="B153" s="5"/>
      <c r="C153" s="9"/>
      <c r="D153" s="32"/>
      <c r="E153" s="14"/>
      <c r="F153" s="2"/>
      <c r="G153" s="77"/>
      <c r="H153" s="79"/>
      <c r="I153" s="77"/>
      <c r="J153" s="77"/>
      <c r="K153" s="207"/>
      <c r="L153" s="78"/>
      <c r="M153" s="89"/>
      <c r="N153" s="89"/>
      <c r="O153" s="207"/>
      <c r="P153" s="89"/>
      <c r="Q153" s="89"/>
      <c r="R153" s="77"/>
      <c r="S153" s="77"/>
    </row>
    <row r="154" spans="1:244" s="28" customFormat="1" ht="15" customHeight="1" x14ac:dyDescent="0.25">
      <c r="A154" s="14"/>
      <c r="B154" s="5"/>
      <c r="C154" s="9" t="s">
        <v>168</v>
      </c>
      <c r="D154" s="32"/>
      <c r="E154" s="14"/>
      <c r="F154" s="24">
        <f>F155+F156+F157</f>
        <v>264100</v>
      </c>
      <c r="G154" s="21">
        <f t="shared" ref="G154:L154" si="40">G155+G156+G157</f>
        <v>-132050</v>
      </c>
      <c r="H154" s="24">
        <f t="shared" si="40"/>
        <v>0</v>
      </c>
      <c r="I154" s="21">
        <f t="shared" si="40"/>
        <v>0</v>
      </c>
      <c r="J154" s="21">
        <f t="shared" si="40"/>
        <v>132050</v>
      </c>
      <c r="K154" s="208">
        <f t="shared" si="40"/>
        <v>129050</v>
      </c>
      <c r="L154" s="21">
        <f t="shared" si="40"/>
        <v>0</v>
      </c>
      <c r="M154" s="56">
        <f>SUM(L154/J154*100)</f>
        <v>0</v>
      </c>
      <c r="N154" s="56">
        <f>SUM(L154/K154*100)</f>
        <v>0</v>
      </c>
      <c r="O154" s="209">
        <f>O155+O156+O157</f>
        <v>0</v>
      </c>
      <c r="P154" s="56">
        <f>SUM(O154/J154*100)</f>
        <v>0</v>
      </c>
      <c r="Q154" s="56">
        <f>SUM(O154/K154*100)</f>
        <v>0</v>
      </c>
      <c r="R154" s="77">
        <f>R155+R156+R157</f>
        <v>0</v>
      </c>
      <c r="S154" s="77">
        <f>S155+S156+S157</f>
        <v>0</v>
      </c>
    </row>
    <row r="155" spans="1:244" s="28" customFormat="1" ht="15" customHeight="1" x14ac:dyDescent="0.25">
      <c r="A155" s="14"/>
      <c r="B155" s="5"/>
      <c r="C155" s="9"/>
      <c r="D155" s="32">
        <v>2</v>
      </c>
      <c r="E155" s="14" t="s">
        <v>169</v>
      </c>
      <c r="F155" s="2">
        <v>5000</v>
      </c>
      <c r="G155" s="77">
        <v>-2500</v>
      </c>
      <c r="H155" s="79">
        <v>0</v>
      </c>
      <c r="I155" s="77">
        <v>0</v>
      </c>
      <c r="J155" s="77">
        <v>2500</v>
      </c>
      <c r="K155" s="207">
        <v>1000</v>
      </c>
      <c r="L155" s="78">
        <v>0</v>
      </c>
      <c r="M155" s="89">
        <f>SUM(L155/J155*100)</f>
        <v>0</v>
      </c>
      <c r="N155" s="89">
        <f>SUM(L155/K155*100)</f>
        <v>0</v>
      </c>
      <c r="O155" s="207">
        <v>0</v>
      </c>
      <c r="P155" s="89">
        <f>SUM(O155/J155*100)</f>
        <v>0</v>
      </c>
      <c r="Q155" s="89">
        <f>SUM(O155/K155*100)</f>
        <v>0</v>
      </c>
      <c r="R155" s="77">
        <f>O155-S155</f>
        <v>0</v>
      </c>
      <c r="S155" s="77">
        <v>0</v>
      </c>
    </row>
    <row r="156" spans="1:244" s="28" customFormat="1" ht="15" customHeight="1" x14ac:dyDescent="0.25">
      <c r="A156" s="14"/>
      <c r="B156" s="5"/>
      <c r="C156" s="9"/>
      <c r="D156" s="32">
        <v>7</v>
      </c>
      <c r="E156" s="14" t="s">
        <v>170</v>
      </c>
      <c r="F156" s="2">
        <v>254100</v>
      </c>
      <c r="G156" s="77">
        <v>-127050</v>
      </c>
      <c r="H156" s="79">
        <v>0</v>
      </c>
      <c r="I156" s="77">
        <v>0</v>
      </c>
      <c r="J156" s="77">
        <v>127050</v>
      </c>
      <c r="K156" s="207">
        <v>127050</v>
      </c>
      <c r="L156" s="78">
        <v>0</v>
      </c>
      <c r="M156" s="89">
        <f>SUM(L156/J156*100)</f>
        <v>0</v>
      </c>
      <c r="N156" s="89">
        <v>0</v>
      </c>
      <c r="O156" s="207">
        <v>0</v>
      </c>
      <c r="P156" s="89">
        <f>SUM(O156/J156*100)</f>
        <v>0</v>
      </c>
      <c r="Q156" s="89">
        <v>0</v>
      </c>
      <c r="R156" s="77">
        <f>O156-S156</f>
        <v>0</v>
      </c>
      <c r="S156" s="77">
        <v>0</v>
      </c>
    </row>
    <row r="157" spans="1:244" s="28" customFormat="1" ht="15" customHeight="1" x14ac:dyDescent="0.25">
      <c r="A157" s="14"/>
      <c r="B157" s="5"/>
      <c r="C157" s="9"/>
      <c r="D157" s="32">
        <v>9</v>
      </c>
      <c r="E157" s="14" t="s">
        <v>171</v>
      </c>
      <c r="F157" s="2">
        <v>5000</v>
      </c>
      <c r="G157" s="77">
        <v>-2500</v>
      </c>
      <c r="H157" s="79">
        <v>0</v>
      </c>
      <c r="I157" s="77">
        <v>0</v>
      </c>
      <c r="J157" s="77">
        <v>2500</v>
      </c>
      <c r="K157" s="207">
        <v>1000</v>
      </c>
      <c r="L157" s="78">
        <v>0</v>
      </c>
      <c r="M157" s="89">
        <f>SUM(L157/J157*100)</f>
        <v>0</v>
      </c>
      <c r="N157" s="89">
        <f>SUM(L157/K157*100)</f>
        <v>0</v>
      </c>
      <c r="O157" s="207">
        <v>0</v>
      </c>
      <c r="P157" s="89">
        <f>SUM(O157/J157*100)</f>
        <v>0</v>
      </c>
      <c r="Q157" s="89">
        <f>SUM(O157/K157*100)</f>
        <v>0</v>
      </c>
      <c r="R157" s="77">
        <f>O157-S157</f>
        <v>0</v>
      </c>
      <c r="S157" s="77">
        <v>0</v>
      </c>
    </row>
    <row r="158" spans="1:244" s="28" customFormat="1" ht="15" customHeight="1" x14ac:dyDescent="0.25">
      <c r="A158" s="14"/>
      <c r="B158" s="6"/>
      <c r="C158" s="10"/>
      <c r="D158" s="32"/>
      <c r="E158" s="14"/>
      <c r="F158" s="2"/>
      <c r="G158" s="79"/>
      <c r="H158" s="79"/>
      <c r="I158" s="79"/>
      <c r="J158" s="79"/>
      <c r="K158" s="207"/>
      <c r="L158" s="213"/>
      <c r="M158" s="87"/>
      <c r="N158" s="87"/>
      <c r="O158" s="207"/>
      <c r="P158" s="87"/>
      <c r="Q158" s="87"/>
      <c r="R158" s="77"/>
      <c r="S158" s="77"/>
    </row>
    <row r="159" spans="1:244" s="28" customFormat="1" ht="15" customHeight="1" x14ac:dyDescent="0.25">
      <c r="A159" s="3"/>
      <c r="B159" s="1"/>
      <c r="C159" s="5" t="s">
        <v>85</v>
      </c>
      <c r="D159" s="37"/>
      <c r="E159" s="3"/>
      <c r="F159" s="75">
        <f>SUM(F160:F161)</f>
        <v>53780900</v>
      </c>
      <c r="G159" s="75">
        <f t="shared" ref="G159:L159" si="41">SUM(G160:G162)</f>
        <v>-45725</v>
      </c>
      <c r="H159" s="75">
        <f t="shared" si="41"/>
        <v>0</v>
      </c>
      <c r="I159" s="75">
        <f t="shared" si="41"/>
        <v>0</v>
      </c>
      <c r="J159" s="75">
        <f t="shared" si="41"/>
        <v>53735175</v>
      </c>
      <c r="K159" s="219">
        <f t="shared" si="41"/>
        <v>35805054</v>
      </c>
      <c r="L159" s="75">
        <f t="shared" si="41"/>
        <v>19893832</v>
      </c>
      <c r="M159" s="16">
        <f>SUM(L159/J159*100)</f>
        <v>37.021991646998451</v>
      </c>
      <c r="N159" s="16">
        <f>SUM(L159/K159*100)</f>
        <v>55.561519331879794</v>
      </c>
      <c r="O159" s="219">
        <f>SUM(O160:O162)</f>
        <v>19893832</v>
      </c>
      <c r="P159" s="16">
        <f>SUM(O159/J159*100)</f>
        <v>37.021991646998451</v>
      </c>
      <c r="Q159" s="16">
        <f>SUM(O159/K159*100)</f>
        <v>55.561519331879794</v>
      </c>
      <c r="R159" s="75">
        <f>SUM(R160:R162)</f>
        <v>2473083</v>
      </c>
      <c r="S159" s="75">
        <f>SUM(S160:S162)</f>
        <v>17420749</v>
      </c>
    </row>
    <row r="160" spans="1:244" s="28" customFormat="1" ht="15" customHeight="1" x14ac:dyDescent="0.25">
      <c r="A160" s="14"/>
      <c r="B160" s="5"/>
      <c r="C160" s="9"/>
      <c r="D160" s="32" t="s">
        <v>18</v>
      </c>
      <c r="E160" s="14" t="s">
        <v>86</v>
      </c>
      <c r="F160" s="2">
        <v>103900</v>
      </c>
      <c r="G160" s="77">
        <v>-47225</v>
      </c>
      <c r="H160" s="79">
        <v>0</v>
      </c>
      <c r="I160" s="77">
        <v>0</v>
      </c>
      <c r="J160" s="77">
        <v>56675</v>
      </c>
      <c r="K160" s="207">
        <v>18890</v>
      </c>
      <c r="L160" s="213">
        <v>0</v>
      </c>
      <c r="M160" s="69">
        <f>SUM(L160/J160*100)</f>
        <v>0</v>
      </c>
      <c r="N160" s="69">
        <f>SUM(L160/K160*100)</f>
        <v>0</v>
      </c>
      <c r="O160" s="207">
        <v>0</v>
      </c>
      <c r="P160" s="87">
        <f>SUM(O160/J160*100)</f>
        <v>0</v>
      </c>
      <c r="Q160" s="69">
        <f>SUM(O160/K160*100)</f>
        <v>0</v>
      </c>
      <c r="R160" s="77">
        <f>O160-S160</f>
        <v>0</v>
      </c>
      <c r="S160" s="77">
        <v>0</v>
      </c>
    </row>
    <row r="161" spans="1:19" s="28" customFormat="1" ht="15" customHeight="1" x14ac:dyDescent="0.25">
      <c r="A161" s="25"/>
      <c r="B161" s="5"/>
      <c r="C161" s="5"/>
      <c r="D161" s="35" t="s">
        <v>40</v>
      </c>
      <c r="E161" s="25" t="s">
        <v>87</v>
      </c>
      <c r="F161" s="24">
        <v>53677000</v>
      </c>
      <c r="G161" s="67">
        <v>0</v>
      </c>
      <c r="H161" s="21">
        <v>0</v>
      </c>
      <c r="I161" s="67">
        <v>0</v>
      </c>
      <c r="J161" s="67">
        <v>53677000</v>
      </c>
      <c r="K161" s="209">
        <v>35784664</v>
      </c>
      <c r="L161" s="185">
        <v>19892332</v>
      </c>
      <c r="M161" s="69">
        <f>SUM(L161/J161*100)</f>
        <v>37.059321497103042</v>
      </c>
      <c r="N161" s="69">
        <f>SUM(L161/K161*100)</f>
        <v>55.588986388135432</v>
      </c>
      <c r="O161" s="209">
        <v>19892332</v>
      </c>
      <c r="P161" s="69">
        <f>SUM(O161/J161*100)</f>
        <v>37.059321497103042</v>
      </c>
      <c r="Q161" s="69">
        <f>SUM(O161/K161*100)</f>
        <v>55.588986388135432</v>
      </c>
      <c r="R161" s="77">
        <f>O161-S161</f>
        <v>2473083</v>
      </c>
      <c r="S161" s="67">
        <v>17419249</v>
      </c>
    </row>
    <row r="162" spans="1:19" s="28" customFormat="1" ht="15" customHeight="1" x14ac:dyDescent="0.25">
      <c r="A162" s="25"/>
      <c r="B162" s="5"/>
      <c r="C162" s="5"/>
      <c r="D162" s="35">
        <v>9</v>
      </c>
      <c r="E162" s="186" t="s">
        <v>183</v>
      </c>
      <c r="F162" s="24">
        <v>0</v>
      </c>
      <c r="G162" s="74">
        <v>1500</v>
      </c>
      <c r="H162" s="22">
        <v>0</v>
      </c>
      <c r="I162" s="74">
        <v>0</v>
      </c>
      <c r="J162" s="74">
        <v>1500</v>
      </c>
      <c r="K162" s="207">
        <v>1500</v>
      </c>
      <c r="L162" s="214">
        <v>1500</v>
      </c>
      <c r="M162" s="69">
        <f>SUM(L162/J162*100)</f>
        <v>100</v>
      </c>
      <c r="N162" s="69">
        <f>SUM(L162/K162*100)</f>
        <v>100</v>
      </c>
      <c r="O162" s="207">
        <v>1500</v>
      </c>
      <c r="P162" s="69">
        <f>SUM(O162/J162*100)</f>
        <v>100</v>
      </c>
      <c r="Q162" s="69">
        <f>SUM(O162/K162*100)</f>
        <v>100</v>
      </c>
      <c r="R162" s="77">
        <f>O162-S162</f>
        <v>0</v>
      </c>
      <c r="S162" s="74">
        <v>1500</v>
      </c>
    </row>
    <row r="163" spans="1:19" s="28" customFormat="1" ht="15" customHeight="1" x14ac:dyDescent="0.25">
      <c r="A163" s="25"/>
      <c r="B163" s="5"/>
      <c r="C163" s="5"/>
      <c r="D163" s="35"/>
      <c r="E163" s="25"/>
      <c r="F163" s="24"/>
      <c r="G163" s="21"/>
      <c r="H163" s="21"/>
      <c r="I163" s="21"/>
      <c r="J163" s="21"/>
      <c r="K163" s="209"/>
      <c r="L163" s="185"/>
      <c r="M163" s="16"/>
      <c r="N163" s="16"/>
      <c r="O163" s="209"/>
      <c r="P163" s="16"/>
      <c r="Q163" s="16"/>
      <c r="R163" s="67"/>
      <c r="S163" s="67"/>
    </row>
    <row r="164" spans="1:19" s="28" customFormat="1" ht="15" customHeight="1" x14ac:dyDescent="0.25">
      <c r="A164" s="7"/>
      <c r="B164" s="5"/>
      <c r="C164" s="25" t="s">
        <v>88</v>
      </c>
      <c r="D164" s="35"/>
      <c r="E164" s="25"/>
      <c r="F164" s="24">
        <f>F165</f>
        <v>16000</v>
      </c>
      <c r="G164" s="21">
        <f t="shared" ref="G164:L164" si="42">G165</f>
        <v>4604</v>
      </c>
      <c r="H164" s="24">
        <f t="shared" si="42"/>
        <v>0</v>
      </c>
      <c r="I164" s="21">
        <f t="shared" si="42"/>
        <v>0</v>
      </c>
      <c r="J164" s="21">
        <f t="shared" si="42"/>
        <v>20604</v>
      </c>
      <c r="K164" s="208">
        <f t="shared" si="42"/>
        <v>14782</v>
      </c>
      <c r="L164" s="21">
        <f t="shared" si="42"/>
        <v>0</v>
      </c>
      <c r="M164" s="16">
        <f>SUM(L164/J164*100)</f>
        <v>0</v>
      </c>
      <c r="N164" s="16">
        <f>SUM(L164/K164*100)</f>
        <v>0</v>
      </c>
      <c r="O164" s="209">
        <f>O165</f>
        <v>0</v>
      </c>
      <c r="P164" s="16">
        <f>SUM(O164/J164*100)</f>
        <v>0</v>
      </c>
      <c r="Q164" s="16">
        <f>SUM(O164/K164*100)</f>
        <v>0</v>
      </c>
      <c r="R164" s="67">
        <f>R165</f>
        <v>0</v>
      </c>
      <c r="S164" s="67">
        <f>S165</f>
        <v>0</v>
      </c>
    </row>
    <row r="165" spans="1:19" s="28" customFormat="1" ht="15" customHeight="1" x14ac:dyDescent="0.25">
      <c r="A165" s="7"/>
      <c r="B165" s="5"/>
      <c r="C165" s="25"/>
      <c r="D165" s="32">
        <v>5</v>
      </c>
      <c r="E165" s="14" t="s">
        <v>89</v>
      </c>
      <c r="F165" s="30">
        <v>16000</v>
      </c>
      <c r="G165" s="74">
        <v>4604</v>
      </c>
      <c r="H165" s="22">
        <v>0</v>
      </c>
      <c r="I165" s="74">
        <v>0</v>
      </c>
      <c r="J165" s="74">
        <v>20604</v>
      </c>
      <c r="K165" s="207">
        <v>14782</v>
      </c>
      <c r="L165" s="214">
        <v>0</v>
      </c>
      <c r="M165" s="69">
        <f>SUM(L165/J165*100)</f>
        <v>0</v>
      </c>
      <c r="N165" s="69">
        <f>SUM(L165/K165*100)</f>
        <v>0</v>
      </c>
      <c r="O165" s="207">
        <v>0</v>
      </c>
      <c r="P165" s="69">
        <f>SUM(O165/J165*100)</f>
        <v>0</v>
      </c>
      <c r="Q165" s="69">
        <f>SUM(O165/K165*100)</f>
        <v>0</v>
      </c>
      <c r="R165" s="74">
        <f>O165-S165</f>
        <v>0</v>
      </c>
      <c r="S165" s="74">
        <v>0</v>
      </c>
    </row>
    <row r="166" spans="1:19" s="28" customFormat="1" ht="15" customHeight="1" x14ac:dyDescent="0.25">
      <c r="A166" s="7"/>
      <c r="B166" s="5"/>
      <c r="C166" s="25"/>
      <c r="D166" s="35"/>
      <c r="E166" s="25"/>
      <c r="F166" s="24"/>
      <c r="G166" s="21"/>
      <c r="H166" s="21"/>
      <c r="I166" s="21"/>
      <c r="J166" s="21"/>
      <c r="K166" s="21"/>
      <c r="L166" s="16"/>
      <c r="M166" s="16"/>
      <c r="N166" s="16"/>
      <c r="O166" s="67"/>
      <c r="P166" s="16"/>
      <c r="Q166" s="16"/>
      <c r="R166" s="67"/>
      <c r="S166" s="67"/>
    </row>
    <row r="167" spans="1:19" s="28" customFormat="1" ht="15" customHeight="1" x14ac:dyDescent="0.25">
      <c r="A167" s="66" t="s">
        <v>90</v>
      </c>
      <c r="B167" s="36" t="s">
        <v>188</v>
      </c>
      <c r="C167" s="46"/>
      <c r="D167" s="53"/>
      <c r="E167" s="58"/>
      <c r="F167" s="45">
        <f t="shared" ref="F167:L167" si="43">SUM(F169+F182+F195+F217+F234)</f>
        <v>7991400</v>
      </c>
      <c r="G167" s="45">
        <f t="shared" si="43"/>
        <v>1728578</v>
      </c>
      <c r="H167" s="45">
        <f t="shared" si="43"/>
        <v>0</v>
      </c>
      <c r="I167" s="45">
        <f t="shared" si="43"/>
        <v>2228768</v>
      </c>
      <c r="J167" s="45">
        <f t="shared" si="43"/>
        <v>9719978</v>
      </c>
      <c r="K167" s="45">
        <f>SUM(K169+K182+K195+K217+K234)</f>
        <v>9323261</v>
      </c>
      <c r="L167" s="76">
        <f t="shared" si="43"/>
        <v>8036233.0599999996</v>
      </c>
      <c r="M167" s="64">
        <f>SUM(L167/J167*100)</f>
        <v>82.677481986070333</v>
      </c>
      <c r="N167" s="64">
        <f>SUM(L167/K167*100)</f>
        <v>86.195517426788754</v>
      </c>
      <c r="O167" s="76">
        <f>O169+O182+O195+O217+O234</f>
        <v>6292904.5099999998</v>
      </c>
      <c r="P167" s="64">
        <f>SUM(O167/J167*100)</f>
        <v>64.741962481808073</v>
      </c>
      <c r="Q167" s="64">
        <f>SUM(O167/K167*100)</f>
        <v>67.496818012495837</v>
      </c>
      <c r="R167" s="76">
        <f>SUM(R169+R182+R195+R217+R234)</f>
        <v>2857587.44</v>
      </c>
      <c r="S167" s="76">
        <f>SUM(S169+S182+S195+S217+S234)</f>
        <v>3435317.07</v>
      </c>
    </row>
    <row r="168" spans="1:19" s="28" customFormat="1" ht="15" customHeight="1" x14ac:dyDescent="0.25">
      <c r="A168" s="54"/>
      <c r="B168" s="54"/>
      <c r="C168" s="47"/>
      <c r="D168" s="55"/>
      <c r="E168" s="59"/>
      <c r="F168" s="40"/>
      <c r="G168" s="80"/>
      <c r="H168" s="40"/>
      <c r="I168" s="80"/>
      <c r="J168" s="80"/>
      <c r="K168" s="80"/>
      <c r="L168" s="86"/>
      <c r="M168" s="86"/>
      <c r="N168" s="86"/>
      <c r="O168" s="82"/>
      <c r="P168" s="86"/>
      <c r="Q168" s="86"/>
      <c r="R168" s="82"/>
      <c r="S168" s="82"/>
    </row>
    <row r="169" spans="1:19" s="28" customFormat="1" ht="15" customHeight="1" x14ac:dyDescent="0.25">
      <c r="A169" s="250" t="s">
        <v>16</v>
      </c>
      <c r="B169" s="250"/>
      <c r="C169" s="250"/>
      <c r="D169" s="250"/>
      <c r="E169" s="251"/>
      <c r="F169" s="38">
        <f t="shared" ref="F169:L169" si="44">SUM(F171+F174+F176)</f>
        <v>302767</v>
      </c>
      <c r="G169" s="70">
        <f t="shared" si="44"/>
        <v>0</v>
      </c>
      <c r="H169" s="38">
        <f t="shared" si="44"/>
        <v>0</v>
      </c>
      <c r="I169" s="70">
        <f t="shared" si="44"/>
        <v>3484</v>
      </c>
      <c r="J169" s="38">
        <f>SUM(J171+J174+J176)</f>
        <v>302767</v>
      </c>
      <c r="K169" s="38">
        <f t="shared" si="44"/>
        <v>205322</v>
      </c>
      <c r="L169" s="70">
        <f t="shared" si="44"/>
        <v>166972.20000000001</v>
      </c>
      <c r="M169" s="56">
        <f>SUM(L169/J169*100)</f>
        <v>55.148744744308331</v>
      </c>
      <c r="N169" s="56">
        <f>SUM(L169/K169*100)</f>
        <v>81.322118428614573</v>
      </c>
      <c r="O169" s="70">
        <f>SUM(O171+O174+O176)</f>
        <v>166972.20000000001</v>
      </c>
      <c r="P169" s="56">
        <f>SUM(O169/J169*100)</f>
        <v>55.148744744308331</v>
      </c>
      <c r="Q169" s="56">
        <f>SUM(O169/K169*100)</f>
        <v>81.322118428614573</v>
      </c>
      <c r="R169" s="203">
        <f>SUM(R171+R174+R176)</f>
        <v>61861.089999999982</v>
      </c>
      <c r="S169" s="70">
        <f>SUM(S171+S174+S176)</f>
        <v>105111.11</v>
      </c>
    </row>
    <row r="170" spans="1:19" s="28" customFormat="1" ht="15" customHeight="1" x14ac:dyDescent="0.25">
      <c r="A170" s="7"/>
      <c r="B170" s="5"/>
      <c r="C170" s="5"/>
      <c r="D170" s="85"/>
      <c r="E170" s="31"/>
      <c r="F170" s="80"/>
      <c r="G170" s="80"/>
      <c r="H170" s="80"/>
      <c r="I170" s="80"/>
      <c r="J170" s="80"/>
      <c r="K170" s="80"/>
      <c r="L170" s="86"/>
      <c r="M170" s="86"/>
      <c r="N170" s="86"/>
      <c r="O170" s="82"/>
      <c r="P170" s="86"/>
      <c r="Q170" s="86"/>
      <c r="R170" s="204"/>
      <c r="S170" s="82"/>
    </row>
    <row r="171" spans="1:19" s="28" customFormat="1" ht="15" customHeight="1" x14ac:dyDescent="0.25">
      <c r="A171" s="7"/>
      <c r="B171" s="5"/>
      <c r="C171" s="5" t="s">
        <v>17</v>
      </c>
      <c r="D171" s="85"/>
      <c r="E171" s="31"/>
      <c r="F171" s="38">
        <f t="shared" ref="F171:L171" si="45">SUM(F172)</f>
        <v>252000</v>
      </c>
      <c r="G171" s="70">
        <f t="shared" si="45"/>
        <v>0</v>
      </c>
      <c r="H171" s="38">
        <f t="shared" si="45"/>
        <v>0</v>
      </c>
      <c r="I171" s="70">
        <f t="shared" si="45"/>
        <v>0</v>
      </c>
      <c r="J171" s="38">
        <f t="shared" si="45"/>
        <v>252000</v>
      </c>
      <c r="K171" s="205">
        <f t="shared" si="45"/>
        <v>168000</v>
      </c>
      <c r="L171" s="203">
        <f t="shared" si="45"/>
        <v>144529.18</v>
      </c>
      <c r="M171" s="56">
        <f>SUM(L171/J171*100)</f>
        <v>57.352849206349198</v>
      </c>
      <c r="N171" s="56">
        <f>SUM(L171/K171*100)</f>
        <v>86.029273809523815</v>
      </c>
      <c r="O171" s="70">
        <f>SUM(O172)</f>
        <v>144529.18</v>
      </c>
      <c r="P171" s="56">
        <f>SUM(O171/J171*100)</f>
        <v>57.352849206349198</v>
      </c>
      <c r="Q171" s="56">
        <f>SUM(O171/K171*100)</f>
        <v>86.029273809523815</v>
      </c>
      <c r="R171" s="203">
        <f>SUM(R172)</f>
        <v>45100.01999999999</v>
      </c>
      <c r="S171" s="70">
        <f>S172</f>
        <v>99429.16</v>
      </c>
    </row>
    <row r="172" spans="1:19" s="28" customFormat="1" ht="15" customHeight="1" x14ac:dyDescent="0.25">
      <c r="A172" s="7"/>
      <c r="B172" s="5"/>
      <c r="C172" s="9"/>
      <c r="D172" s="85" t="s">
        <v>30</v>
      </c>
      <c r="E172" s="31" t="s">
        <v>91</v>
      </c>
      <c r="F172" s="79">
        <v>252000</v>
      </c>
      <c r="G172" s="77">
        <v>0</v>
      </c>
      <c r="H172" s="79">
        <v>0</v>
      </c>
      <c r="I172" s="77">
        <v>0</v>
      </c>
      <c r="J172" s="79">
        <v>252000</v>
      </c>
      <c r="K172" s="206">
        <v>168000</v>
      </c>
      <c r="L172" s="213">
        <v>144529.18</v>
      </c>
      <c r="M172" s="89">
        <f>SUM(L172/J172*100)</f>
        <v>57.352849206349198</v>
      </c>
      <c r="N172" s="89">
        <f>SUM(L172/K172*100)</f>
        <v>86.029273809523815</v>
      </c>
      <c r="O172" s="77">
        <v>144529.18</v>
      </c>
      <c r="P172" s="87">
        <f>SUM(O172/J172*100)</f>
        <v>57.352849206349198</v>
      </c>
      <c r="Q172" s="87">
        <f>SUM(O172/K172*100)</f>
        <v>86.029273809523815</v>
      </c>
      <c r="R172" s="207">
        <f>O172-S172</f>
        <v>45100.01999999999</v>
      </c>
      <c r="S172" s="77">
        <v>99429.16</v>
      </c>
    </row>
    <row r="173" spans="1:19" s="28" customFormat="1" ht="15" customHeight="1" x14ac:dyDescent="0.25">
      <c r="A173" s="7"/>
      <c r="B173" s="5"/>
      <c r="C173" s="9"/>
      <c r="D173" s="85"/>
      <c r="E173" s="31"/>
      <c r="F173" s="79"/>
      <c r="G173" s="79"/>
      <c r="H173" s="79"/>
      <c r="I173" s="79"/>
      <c r="J173" s="79"/>
      <c r="K173" s="206"/>
      <c r="L173" s="87"/>
      <c r="M173" s="87"/>
      <c r="N173" s="87"/>
      <c r="O173" s="77"/>
      <c r="P173" s="87"/>
      <c r="Q173" s="87"/>
      <c r="R173" s="207"/>
      <c r="S173" s="77"/>
    </row>
    <row r="174" spans="1:19" s="28" customFormat="1" ht="15" customHeight="1" x14ac:dyDescent="0.25">
      <c r="A174" s="7"/>
      <c r="B174" s="5"/>
      <c r="C174" s="5" t="s">
        <v>24</v>
      </c>
      <c r="D174" s="7"/>
      <c r="E174" s="33"/>
      <c r="F174" s="21">
        <v>10450</v>
      </c>
      <c r="G174" s="67">
        <v>0</v>
      </c>
      <c r="H174" s="21">
        <v>0</v>
      </c>
      <c r="I174" s="67">
        <v>3484</v>
      </c>
      <c r="J174" s="67">
        <v>10450</v>
      </c>
      <c r="K174" s="208">
        <v>10450</v>
      </c>
      <c r="L174" s="185">
        <v>5483.13</v>
      </c>
      <c r="M174" s="16">
        <f>SUM(L174/J174*100)</f>
        <v>52.470143540669852</v>
      </c>
      <c r="N174" s="16">
        <f>SUM(L174/K174*100)</f>
        <v>52.470143540669852</v>
      </c>
      <c r="O174" s="67">
        <v>5483.13</v>
      </c>
      <c r="P174" s="16">
        <f>SUM(O174/J174*100)</f>
        <v>52.470143540669852</v>
      </c>
      <c r="Q174" s="16">
        <f>SUM(O174/K174*100)</f>
        <v>52.470143540669852</v>
      </c>
      <c r="R174" s="209">
        <f>O174-S174</f>
        <v>5483.13</v>
      </c>
      <c r="S174" s="67">
        <v>0</v>
      </c>
    </row>
    <row r="175" spans="1:19" s="170" customFormat="1" ht="15" customHeight="1" x14ac:dyDescent="0.25">
      <c r="A175" s="7"/>
      <c r="B175" s="5"/>
      <c r="C175" s="5"/>
      <c r="D175" s="7"/>
      <c r="E175" s="33"/>
      <c r="F175" s="21"/>
      <c r="G175" s="21"/>
      <c r="H175" s="21"/>
      <c r="I175" s="21"/>
      <c r="J175" s="21"/>
      <c r="K175" s="206"/>
      <c r="L175" s="16"/>
      <c r="M175" s="16"/>
      <c r="N175" s="16"/>
      <c r="O175" s="67"/>
      <c r="P175" s="16"/>
      <c r="Q175" s="16"/>
      <c r="R175" s="209"/>
      <c r="S175" s="67"/>
    </row>
    <row r="176" spans="1:19" s="28" customFormat="1" ht="15" customHeight="1" x14ac:dyDescent="0.25">
      <c r="A176" s="7"/>
      <c r="B176" s="5"/>
      <c r="C176" s="5" t="s">
        <v>25</v>
      </c>
      <c r="D176" s="85"/>
      <c r="E176" s="31"/>
      <c r="F176" s="38">
        <f>SUM(F177:F180)</f>
        <v>40317</v>
      </c>
      <c r="G176" s="70">
        <f>SUM(G179:G180)</f>
        <v>0</v>
      </c>
      <c r="H176" s="38">
        <f>SUM(H179:H180)</f>
        <v>0</v>
      </c>
      <c r="I176" s="70">
        <f>SUM(I179:I180)</f>
        <v>0</v>
      </c>
      <c r="J176" s="70">
        <f>SUM(J177:J180)</f>
        <v>40317</v>
      </c>
      <c r="K176" s="70">
        <f>SUM(K177:K180)</f>
        <v>26872</v>
      </c>
      <c r="L176" s="70">
        <f>SUM(L177:L180)</f>
        <v>16959.89</v>
      </c>
      <c r="M176" s="220">
        <f>SUM(L176/J176*100)</f>
        <v>42.066349182726889</v>
      </c>
      <c r="N176" s="220">
        <f>SUM(L176/K176*100)</f>
        <v>63.113612682345931</v>
      </c>
      <c r="O176" s="70">
        <f>SUM(O177:O180)</f>
        <v>16959.89</v>
      </c>
      <c r="P176" s="56">
        <f>SUM(O176/J176*100)</f>
        <v>42.066349182726889</v>
      </c>
      <c r="Q176" s="56">
        <f>SUM(O176/K176*100)</f>
        <v>63.113612682345931</v>
      </c>
      <c r="R176" s="210">
        <f>SUM(R177:R180)</f>
        <v>11277.939999999999</v>
      </c>
      <c r="S176" s="203">
        <f>SUM(S177:S180)</f>
        <v>5681.9500000000007</v>
      </c>
    </row>
    <row r="177" spans="1:19" s="28" customFormat="1" ht="15" customHeight="1" x14ac:dyDescent="0.25">
      <c r="A177" s="7"/>
      <c r="B177" s="5"/>
      <c r="C177" s="5"/>
      <c r="D177" s="85">
        <v>1</v>
      </c>
      <c r="E177" s="31" t="s">
        <v>26</v>
      </c>
      <c r="F177" s="81">
        <v>31997</v>
      </c>
      <c r="G177" s="78">
        <v>0</v>
      </c>
      <c r="H177" s="81">
        <v>0</v>
      </c>
      <c r="I177" s="81">
        <v>0</v>
      </c>
      <c r="J177" s="78">
        <v>31997</v>
      </c>
      <c r="K177" s="211">
        <v>21328</v>
      </c>
      <c r="L177" s="221">
        <v>13632.57</v>
      </c>
      <c r="M177" s="222">
        <f>SUM(L177/J177*100)</f>
        <v>42.605775541457007</v>
      </c>
      <c r="N177" s="222">
        <f>SUM(L177/K177*100)</f>
        <v>63.918651537884472</v>
      </c>
      <c r="O177" s="221">
        <v>13632.57</v>
      </c>
      <c r="P177" s="89">
        <f>SUM(O177/J177*100)</f>
        <v>42.605775541457007</v>
      </c>
      <c r="Q177" s="89">
        <f>SUM(O177/K177*100)</f>
        <v>63.918651537884472</v>
      </c>
      <c r="R177" s="223">
        <f>O177-S177</f>
        <v>9252.89</v>
      </c>
      <c r="S177" s="78">
        <v>4379.68</v>
      </c>
    </row>
    <row r="178" spans="1:19" s="28" customFormat="1" ht="15" customHeight="1" x14ac:dyDescent="0.25">
      <c r="A178" s="7"/>
      <c r="B178" s="5"/>
      <c r="C178" s="5"/>
      <c r="D178" s="85">
        <v>2</v>
      </c>
      <c r="E178" s="31" t="s">
        <v>27</v>
      </c>
      <c r="F178" s="81">
        <v>3781</v>
      </c>
      <c r="G178" s="78">
        <v>0</v>
      </c>
      <c r="H178" s="81">
        <v>0</v>
      </c>
      <c r="I178" s="81">
        <v>0</v>
      </c>
      <c r="J178" s="78">
        <v>3781</v>
      </c>
      <c r="K178" s="211">
        <v>2520</v>
      </c>
      <c r="L178" s="221">
        <v>1662.52</v>
      </c>
      <c r="M178" s="222">
        <f>SUM(L178/J178*100)</f>
        <v>43.97037820682359</v>
      </c>
      <c r="N178" s="222">
        <f>SUM(L178/K178*100)</f>
        <v>65.973015873015868</v>
      </c>
      <c r="O178" s="221">
        <v>1662.52</v>
      </c>
      <c r="P178" s="89">
        <f>SUM(O178/J178*100)</f>
        <v>43.97037820682359</v>
      </c>
      <c r="Q178" s="89">
        <f>SUM(O178/K178*100)</f>
        <v>65.973015873015868</v>
      </c>
      <c r="R178" s="223">
        <f>O178-S178</f>
        <v>1129.22</v>
      </c>
      <c r="S178" s="78">
        <v>533.29999999999995</v>
      </c>
    </row>
    <row r="179" spans="1:19" s="28" customFormat="1" ht="15" customHeight="1" x14ac:dyDescent="0.25">
      <c r="A179" s="7"/>
      <c r="B179" s="5"/>
      <c r="C179" s="5"/>
      <c r="D179" s="85" t="s">
        <v>28</v>
      </c>
      <c r="E179" s="31" t="s">
        <v>29</v>
      </c>
      <c r="F179" s="79">
        <v>3781</v>
      </c>
      <c r="G179" s="77">
        <v>0</v>
      </c>
      <c r="H179" s="79">
        <v>0</v>
      </c>
      <c r="I179" s="77">
        <v>0</v>
      </c>
      <c r="J179" s="77">
        <v>3781</v>
      </c>
      <c r="K179" s="206">
        <v>2520</v>
      </c>
      <c r="L179" s="221">
        <v>1318.91</v>
      </c>
      <c r="M179" s="222">
        <f>SUM(L179/J179*100)</f>
        <v>34.882570748479239</v>
      </c>
      <c r="N179" s="222">
        <f>SUM(L179/K179*100)</f>
        <v>52.337698412698415</v>
      </c>
      <c r="O179" s="221">
        <v>1318.91</v>
      </c>
      <c r="P179" s="69">
        <f>SUM(O179/J179*100)</f>
        <v>34.882570748479239</v>
      </c>
      <c r="Q179" s="89">
        <f>SUM(O179/K179*100)</f>
        <v>52.337698412698415</v>
      </c>
      <c r="R179" s="223">
        <f>O179-S179</f>
        <v>895.83000000000015</v>
      </c>
      <c r="S179" s="77">
        <v>423.08</v>
      </c>
    </row>
    <row r="180" spans="1:19" s="28" customFormat="1" ht="15" customHeight="1" x14ac:dyDescent="0.25">
      <c r="A180" s="7"/>
      <c r="B180" s="5"/>
      <c r="C180" s="5"/>
      <c r="D180" s="85" t="s">
        <v>30</v>
      </c>
      <c r="E180" s="31" t="s">
        <v>31</v>
      </c>
      <c r="F180" s="79">
        <v>758</v>
      </c>
      <c r="G180" s="77">
        <v>0</v>
      </c>
      <c r="H180" s="79">
        <v>0</v>
      </c>
      <c r="I180" s="77">
        <v>0</v>
      </c>
      <c r="J180" s="77">
        <v>758</v>
      </c>
      <c r="K180" s="206">
        <v>504</v>
      </c>
      <c r="L180" s="221">
        <v>345.89</v>
      </c>
      <c r="M180" s="222">
        <f>SUM(L180/J180*100)</f>
        <v>45.631926121372032</v>
      </c>
      <c r="N180" s="222">
        <f>SUM(L180/K180*100)</f>
        <v>68.628968253968253</v>
      </c>
      <c r="O180" s="221">
        <v>345.89</v>
      </c>
      <c r="P180" s="87">
        <f>SUM(O180/J180*100)</f>
        <v>45.631926121372032</v>
      </c>
      <c r="Q180" s="89">
        <f>SUM(O180/K180*100)</f>
        <v>68.628968253968253</v>
      </c>
      <c r="R180" s="223">
        <f>O180-S180</f>
        <v>0</v>
      </c>
      <c r="S180" s="77">
        <v>345.89</v>
      </c>
    </row>
    <row r="181" spans="1:19" s="28" customFormat="1" ht="15" customHeight="1" x14ac:dyDescent="0.25">
      <c r="A181" s="7"/>
      <c r="B181" s="5"/>
      <c r="C181" s="5"/>
      <c r="D181" s="85"/>
      <c r="E181" s="31"/>
      <c r="F181" s="79"/>
      <c r="G181" s="79"/>
      <c r="H181" s="79"/>
      <c r="I181" s="79"/>
      <c r="J181" s="79"/>
      <c r="K181" s="206"/>
      <c r="L181" s="213"/>
      <c r="M181" s="87"/>
      <c r="N181" s="87"/>
      <c r="O181" s="77"/>
      <c r="P181" s="87"/>
      <c r="Q181" s="87"/>
      <c r="R181" s="207"/>
      <c r="S181" s="77"/>
    </row>
    <row r="182" spans="1:19" s="28" customFormat="1" ht="15" customHeight="1" x14ac:dyDescent="0.25">
      <c r="A182" s="236" t="s">
        <v>32</v>
      </c>
      <c r="B182" s="236"/>
      <c r="C182" s="236"/>
      <c r="D182" s="236"/>
      <c r="E182" s="237"/>
      <c r="F182" s="21">
        <f>F184+F188+F193</f>
        <v>1871014</v>
      </c>
      <c r="G182" s="21">
        <f t="shared" ref="G182:L182" si="46">G184+G188+G193</f>
        <v>1953537</v>
      </c>
      <c r="H182" s="21">
        <f t="shared" si="46"/>
        <v>0</v>
      </c>
      <c r="I182" s="21">
        <f>I184+I188+I193</f>
        <v>463730</v>
      </c>
      <c r="J182" s="21">
        <f>J184+J188+J193</f>
        <v>3824551</v>
      </c>
      <c r="K182" s="21">
        <f t="shared" si="46"/>
        <v>3763355</v>
      </c>
      <c r="L182" s="67">
        <f t="shared" si="46"/>
        <v>3504312.48</v>
      </c>
      <c r="M182" s="16">
        <f>SUM(L182/J182*100)</f>
        <v>91.62676821409886</v>
      </c>
      <c r="N182" s="16">
        <f>SUM(L182/K182*100)</f>
        <v>93.1167131455842</v>
      </c>
      <c r="O182" s="67">
        <f>O184+O188+O193</f>
        <v>2554113.7200000002</v>
      </c>
      <c r="P182" s="16">
        <f>SUM(O182/J182*100)</f>
        <v>66.782054154853739</v>
      </c>
      <c r="Q182" s="16">
        <f>SUM(O182/K182*100)</f>
        <v>67.86799863419742</v>
      </c>
      <c r="R182" s="209">
        <f>R184+R188+R193</f>
        <v>980493.3</v>
      </c>
      <c r="S182" s="209">
        <f>S184+S188+S193</f>
        <v>1573620.42</v>
      </c>
    </row>
    <row r="183" spans="1:19" s="28" customFormat="1" ht="15" customHeight="1" x14ac:dyDescent="0.25">
      <c r="A183" s="230"/>
      <c r="B183" s="230"/>
      <c r="C183" s="230"/>
      <c r="D183" s="230"/>
      <c r="E183" s="230"/>
      <c r="F183" s="21"/>
      <c r="G183" s="21"/>
      <c r="H183" s="21"/>
      <c r="I183" s="21"/>
      <c r="J183" s="21"/>
      <c r="K183" s="208"/>
      <c r="L183" s="185"/>
      <c r="M183" s="16"/>
      <c r="N183" s="16"/>
      <c r="O183" s="21"/>
      <c r="P183" s="16"/>
      <c r="Q183" s="16"/>
      <c r="R183" s="209"/>
      <c r="S183" s="67"/>
    </row>
    <row r="184" spans="1:19" s="28" customFormat="1" ht="15" customHeight="1" x14ac:dyDescent="0.25">
      <c r="A184" s="230"/>
      <c r="B184" s="230" t="s">
        <v>50</v>
      </c>
      <c r="C184" s="230"/>
      <c r="D184" s="230"/>
      <c r="E184" s="230"/>
      <c r="F184" s="21">
        <f>SUM(F185:F186)</f>
        <v>101992</v>
      </c>
      <c r="G184" s="21">
        <f t="shared" ref="G184:L184" si="47">SUM(G185:G186)</f>
        <v>1085228</v>
      </c>
      <c r="H184" s="21">
        <f t="shared" si="47"/>
        <v>0</v>
      </c>
      <c r="I184" s="21">
        <f t="shared" si="47"/>
        <v>0</v>
      </c>
      <c r="J184" s="21">
        <f t="shared" si="47"/>
        <v>1187220</v>
      </c>
      <c r="K184" s="21">
        <f t="shared" si="47"/>
        <v>1126024</v>
      </c>
      <c r="L184" s="21">
        <f t="shared" si="47"/>
        <v>1062383.06</v>
      </c>
      <c r="M184" s="16">
        <f>SUM(L184/J184*100)</f>
        <v>89.484936237597083</v>
      </c>
      <c r="N184" s="16">
        <f>SUM(L184/K184*100)</f>
        <v>94.34817197502008</v>
      </c>
      <c r="O184" s="67">
        <f>SUM(O185:O186)</f>
        <v>520658.79</v>
      </c>
      <c r="P184" s="16">
        <f>SUM(O184/J184*100)</f>
        <v>43.855291352908473</v>
      </c>
      <c r="Q184" s="16">
        <f>SUM(O184/K184*100)</f>
        <v>46.238693846667566</v>
      </c>
      <c r="R184" s="209">
        <f>SUM(R185:R186)</f>
        <v>520658.79</v>
      </c>
      <c r="S184" s="209">
        <f>SUM(S185:S186)</f>
        <v>0</v>
      </c>
    </row>
    <row r="185" spans="1:19" s="28" customFormat="1" ht="15" customHeight="1" x14ac:dyDescent="0.25">
      <c r="A185" s="230"/>
      <c r="B185" s="230"/>
      <c r="C185" s="230"/>
      <c r="D185" s="230">
        <v>5</v>
      </c>
      <c r="E185" s="192" t="s">
        <v>52</v>
      </c>
      <c r="F185" s="22">
        <v>0</v>
      </c>
      <c r="G185" s="22">
        <v>1085228</v>
      </c>
      <c r="H185" s="22">
        <v>0</v>
      </c>
      <c r="I185" s="22">
        <v>0</v>
      </c>
      <c r="J185" s="22">
        <v>1085228</v>
      </c>
      <c r="K185" s="22">
        <v>1085228</v>
      </c>
      <c r="L185" s="214">
        <v>1062383.06</v>
      </c>
      <c r="M185" s="69">
        <f>SUM(L185/J185*100)</f>
        <v>97.894917934295847</v>
      </c>
      <c r="N185" s="69">
        <f>SUM(L185/K185*100)</f>
        <v>97.894917934295847</v>
      </c>
      <c r="O185" s="74">
        <v>520658.79</v>
      </c>
      <c r="P185" s="69">
        <f>SUM(O185/J185*100)</f>
        <v>47.976903470975685</v>
      </c>
      <c r="Q185" s="69">
        <f>SUM(O185/K185*100)</f>
        <v>47.976903470975685</v>
      </c>
      <c r="R185" s="207">
        <f>O185-S185</f>
        <v>520658.79</v>
      </c>
      <c r="S185" s="74">
        <v>0</v>
      </c>
    </row>
    <row r="186" spans="1:19" s="28" customFormat="1" ht="15" customHeight="1" x14ac:dyDescent="0.25">
      <c r="A186" s="230"/>
      <c r="B186" s="230"/>
      <c r="C186" s="230"/>
      <c r="D186" s="192">
        <v>9</v>
      </c>
      <c r="E186" s="192" t="s">
        <v>53</v>
      </c>
      <c r="F186" s="22">
        <v>101992</v>
      </c>
      <c r="G186" s="22">
        <v>0</v>
      </c>
      <c r="H186" s="22">
        <v>0</v>
      </c>
      <c r="I186" s="22">
        <v>0</v>
      </c>
      <c r="J186" s="22">
        <v>101992</v>
      </c>
      <c r="K186" s="206">
        <v>40796</v>
      </c>
      <c r="L186" s="214">
        <v>0</v>
      </c>
      <c r="M186" s="69">
        <f>SUM(L186/J186*100)</f>
        <v>0</v>
      </c>
      <c r="N186" s="69">
        <f>SUM(L186/K186*100)</f>
        <v>0</v>
      </c>
      <c r="O186" s="22">
        <v>0</v>
      </c>
      <c r="P186" s="69">
        <f>SUM(O186/J186*100)</f>
        <v>0</v>
      </c>
      <c r="Q186" s="69">
        <f>SUM(O186/K186*100)</f>
        <v>0</v>
      </c>
      <c r="R186" s="207">
        <f>O186-S186</f>
        <v>0</v>
      </c>
      <c r="S186" s="74">
        <v>0</v>
      </c>
    </row>
    <row r="187" spans="1:19" s="28" customFormat="1" ht="15" customHeight="1" x14ac:dyDescent="0.25">
      <c r="A187" s="230"/>
      <c r="B187" s="230"/>
      <c r="C187" s="230"/>
      <c r="D187" s="192"/>
      <c r="E187" s="192"/>
      <c r="F187" s="22"/>
      <c r="G187" s="22"/>
      <c r="H187" s="22"/>
      <c r="I187" s="22"/>
      <c r="J187" s="22"/>
      <c r="K187" s="206"/>
      <c r="L187" s="214"/>
      <c r="M187" s="69"/>
      <c r="N187" s="69"/>
      <c r="O187" s="22"/>
      <c r="P187" s="69"/>
      <c r="Q187" s="69"/>
      <c r="R187" s="207"/>
      <c r="S187" s="74"/>
    </row>
    <row r="188" spans="1:19" s="28" customFormat="1" ht="15" customHeight="1" x14ac:dyDescent="0.25">
      <c r="A188" s="7"/>
      <c r="B188" s="5" t="s">
        <v>92</v>
      </c>
      <c r="C188" s="5"/>
      <c r="D188" s="85"/>
      <c r="E188" s="31"/>
      <c r="F188" s="38">
        <f>F189+F190</f>
        <v>962082</v>
      </c>
      <c r="G188" s="70">
        <f t="shared" ref="G188:L188" si="48">G190+G189</f>
        <v>1032001</v>
      </c>
      <c r="H188" s="70">
        <f t="shared" si="48"/>
        <v>0</v>
      </c>
      <c r="I188" s="70">
        <f t="shared" si="48"/>
        <v>463730</v>
      </c>
      <c r="J188" s="70">
        <f t="shared" si="48"/>
        <v>1994083</v>
      </c>
      <c r="K188" s="70">
        <f t="shared" si="48"/>
        <v>1994083</v>
      </c>
      <c r="L188" s="70">
        <f t="shared" si="48"/>
        <v>1798682.35</v>
      </c>
      <c r="M188" s="56">
        <f>SUM(L188/J188*100)</f>
        <v>90.200977090722915</v>
      </c>
      <c r="N188" s="56">
        <f>SUM(L188/K188*100)</f>
        <v>90.200977090722915</v>
      </c>
      <c r="O188" s="70">
        <f>O190+O189</f>
        <v>1390207.86</v>
      </c>
      <c r="P188" s="56">
        <f>SUM(O188/J188*100)</f>
        <v>69.716649708161611</v>
      </c>
      <c r="Q188" s="56">
        <f>SUM(O188/K188*100)</f>
        <v>69.716649708161611</v>
      </c>
      <c r="R188" s="203">
        <f>R190+R189</f>
        <v>459834.51000000013</v>
      </c>
      <c r="S188" s="203">
        <f>S190+S189</f>
        <v>930373.35</v>
      </c>
    </row>
    <row r="189" spans="1:19" s="28" customFormat="1" ht="15" customHeight="1" x14ac:dyDescent="0.25">
      <c r="A189" s="5" t="s">
        <v>92</v>
      </c>
      <c r="B189" s="85"/>
      <c r="C189" s="31"/>
      <c r="D189" s="199" t="s">
        <v>154</v>
      </c>
      <c r="E189" s="136" t="s">
        <v>155</v>
      </c>
      <c r="F189" s="81">
        <v>34622</v>
      </c>
      <c r="G189" s="78">
        <v>0</v>
      </c>
      <c r="H189" s="81">
        <v>0</v>
      </c>
      <c r="I189" s="78">
        <v>0</v>
      </c>
      <c r="J189" s="78">
        <v>34622</v>
      </c>
      <c r="K189" s="211">
        <v>34622</v>
      </c>
      <c r="L189" s="78">
        <v>2915.75</v>
      </c>
      <c r="M189" s="89">
        <f>SUM(L189/J189*100)</f>
        <v>8.4216683033909074</v>
      </c>
      <c r="N189" s="89">
        <f>SUM(L189/K189*100)</f>
        <v>8.4216683033909074</v>
      </c>
      <c r="O189" s="78">
        <v>2915.75</v>
      </c>
      <c r="P189" s="89">
        <f>SUM(O189/J189*100)</f>
        <v>8.4216683033909074</v>
      </c>
      <c r="Q189" s="89">
        <f>SUM(O189/K189*100)</f>
        <v>8.4216683033909074</v>
      </c>
      <c r="R189" s="204">
        <f>O189-S189</f>
        <v>0</v>
      </c>
      <c r="S189" s="78">
        <v>2915.75</v>
      </c>
    </row>
    <row r="190" spans="1:19" s="28" customFormat="1" ht="15" customHeight="1" x14ac:dyDescent="0.25">
      <c r="A190" s="5"/>
      <c r="B190" s="5"/>
      <c r="C190" s="5"/>
      <c r="D190" s="85" t="s">
        <v>143</v>
      </c>
      <c r="E190" s="31" t="s">
        <v>136</v>
      </c>
      <c r="F190" s="79">
        <v>927460</v>
      </c>
      <c r="G190" s="77">
        <v>1032001</v>
      </c>
      <c r="H190" s="79">
        <v>0</v>
      </c>
      <c r="I190" s="77">
        <v>463730</v>
      </c>
      <c r="J190" s="77">
        <v>1959461</v>
      </c>
      <c r="K190" s="207">
        <v>1959461</v>
      </c>
      <c r="L190" s="78">
        <v>1795766.6</v>
      </c>
      <c r="M190" s="89">
        <f>SUM(L190/J190*100)</f>
        <v>91.645947533530915</v>
      </c>
      <c r="N190" s="89">
        <f>SUM(L190/K190*100)</f>
        <v>91.645947533530915</v>
      </c>
      <c r="O190" s="77">
        <v>1387292.11</v>
      </c>
      <c r="P190" s="89">
        <f>SUM(O190/J190*100)</f>
        <v>70.799679605769143</v>
      </c>
      <c r="Q190" s="89">
        <f>SUM(O190/K190*100)</f>
        <v>70.799679605769143</v>
      </c>
      <c r="R190" s="204">
        <f>O190-S190</f>
        <v>459834.51000000013</v>
      </c>
      <c r="S190" s="78">
        <v>927457.6</v>
      </c>
    </row>
    <row r="191" spans="1:19" s="28" customFormat="1" ht="15" customHeight="1" x14ac:dyDescent="0.25">
      <c r="A191" s="7"/>
      <c r="B191" s="5"/>
      <c r="C191" s="5"/>
      <c r="D191" s="85"/>
      <c r="E191" s="31"/>
      <c r="F191" s="79"/>
      <c r="G191" s="77"/>
      <c r="H191" s="79"/>
      <c r="I191" s="77"/>
      <c r="J191" s="77"/>
      <c r="K191" s="206"/>
      <c r="L191" s="78"/>
      <c r="M191" s="89"/>
      <c r="N191" s="89"/>
      <c r="O191" s="77"/>
      <c r="P191" s="89"/>
      <c r="Q191" s="89"/>
      <c r="R191" s="207"/>
      <c r="S191" s="227"/>
    </row>
    <row r="192" spans="1:19" s="28" customFormat="1" ht="15" customHeight="1" x14ac:dyDescent="0.25">
      <c r="A192" s="7"/>
      <c r="B192" s="5" t="s">
        <v>172</v>
      </c>
      <c r="C192" s="5"/>
      <c r="D192" s="85"/>
      <c r="E192" s="31"/>
      <c r="F192" s="21">
        <f>F193</f>
        <v>806940</v>
      </c>
      <c r="G192" s="67">
        <f t="shared" ref="G192:L192" si="49">G193</f>
        <v>-163692</v>
      </c>
      <c r="H192" s="21">
        <f t="shared" si="49"/>
        <v>0</v>
      </c>
      <c r="I192" s="21">
        <f t="shared" si="49"/>
        <v>0</v>
      </c>
      <c r="J192" s="67">
        <f t="shared" si="49"/>
        <v>643248</v>
      </c>
      <c r="K192" s="209">
        <f t="shared" si="49"/>
        <v>643248</v>
      </c>
      <c r="L192" s="209">
        <f t="shared" si="49"/>
        <v>643247.06999999995</v>
      </c>
      <c r="M192" s="56">
        <f>SUM(L192/J192*100)</f>
        <v>99.999855421237214</v>
      </c>
      <c r="N192" s="56">
        <f>SUM(L192/K192*100)</f>
        <v>99.999855421237214</v>
      </c>
      <c r="O192" s="67">
        <f>O193</f>
        <v>643247.06999999995</v>
      </c>
      <c r="P192" s="56">
        <f>SUM(O192/J192*100)</f>
        <v>99.999855421237214</v>
      </c>
      <c r="Q192" s="56">
        <f>SUM(O192/K192*100)</f>
        <v>99.999855421237214</v>
      </c>
      <c r="R192" s="209">
        <f>R193</f>
        <v>0</v>
      </c>
      <c r="S192" s="209">
        <f>S193</f>
        <v>643247.06999999995</v>
      </c>
    </row>
    <row r="193" spans="1:19" s="28" customFormat="1" ht="15" customHeight="1" x14ac:dyDescent="0.25">
      <c r="A193" s="7"/>
      <c r="B193" s="5"/>
      <c r="C193" s="5"/>
      <c r="D193" s="85" t="s">
        <v>173</v>
      </c>
      <c r="E193" s="31" t="s">
        <v>92</v>
      </c>
      <c r="F193" s="79">
        <v>806940</v>
      </c>
      <c r="G193" s="79">
        <v>-163692</v>
      </c>
      <c r="H193" s="79">
        <v>0</v>
      </c>
      <c r="I193" s="77">
        <v>0</v>
      </c>
      <c r="J193" s="77">
        <v>643248</v>
      </c>
      <c r="K193" s="206">
        <v>643248</v>
      </c>
      <c r="L193" s="78">
        <v>643247.06999999995</v>
      </c>
      <c r="M193" s="89">
        <f>SUM(L193/J193*100)</f>
        <v>99.999855421237214</v>
      </c>
      <c r="N193" s="89">
        <f>SUM(L193/K193*100)</f>
        <v>99.999855421237214</v>
      </c>
      <c r="O193" s="77">
        <v>643247.06999999995</v>
      </c>
      <c r="P193" s="89">
        <f>SUM(O193/J193*100)</f>
        <v>99.999855421237214</v>
      </c>
      <c r="Q193" s="89">
        <f>SUM(O193/K193*100)</f>
        <v>99.999855421237214</v>
      </c>
      <c r="R193" s="207">
        <f>O193-S193</f>
        <v>0</v>
      </c>
      <c r="S193" s="78">
        <v>643247.06999999995</v>
      </c>
    </row>
    <row r="194" spans="1:19" s="28" customFormat="1" ht="15" customHeight="1" x14ac:dyDescent="0.25">
      <c r="A194" s="88"/>
      <c r="B194" s="231"/>
      <c r="C194" s="231"/>
      <c r="D194" s="231"/>
      <c r="E194" s="232"/>
      <c r="F194" s="79"/>
      <c r="G194" s="79"/>
      <c r="H194" s="79"/>
      <c r="I194" s="79"/>
      <c r="J194" s="79"/>
      <c r="K194" s="206"/>
      <c r="L194" s="70"/>
      <c r="M194" s="56"/>
      <c r="N194" s="56"/>
      <c r="O194" s="77"/>
      <c r="P194" s="56"/>
      <c r="Q194" s="56"/>
      <c r="R194" s="207"/>
      <c r="S194" s="77"/>
    </row>
    <row r="195" spans="1:19" s="170" customFormat="1" ht="15" customHeight="1" x14ac:dyDescent="0.25">
      <c r="A195" s="231" t="s">
        <v>58</v>
      </c>
      <c r="B195" s="231" t="s">
        <v>58</v>
      </c>
      <c r="C195" s="231"/>
      <c r="D195" s="231"/>
      <c r="E195" s="231"/>
      <c r="F195" s="38">
        <f>F196+F199+F202+F211</f>
        <v>78679</v>
      </c>
      <c r="G195" s="38">
        <f>G196+G199+G202+G211+G205+G208+G214</f>
        <v>3000</v>
      </c>
      <c r="H195" s="38">
        <f>H196+H199+H202+H211</f>
        <v>0</v>
      </c>
      <c r="I195" s="38">
        <f>I196+I199+I202+I211</f>
        <v>0</v>
      </c>
      <c r="J195" s="38">
        <f>J196+J199+J202+J211+J205+J208+J214</f>
        <v>81679</v>
      </c>
      <c r="K195" s="38">
        <f>K196+K199+K202+K211+K205+K208+K214</f>
        <v>81679</v>
      </c>
      <c r="L195" s="70">
        <f>L196+L199+L202+L211+L205+L208+L214</f>
        <v>2816.88</v>
      </c>
      <c r="M195" s="56">
        <f>SUM(L195/J195*100)</f>
        <v>3.4487199892261171</v>
      </c>
      <c r="N195" s="56">
        <f>SUM(L195/K195*100)</f>
        <v>3.4487199892261171</v>
      </c>
      <c r="O195" s="70">
        <f>O196+O199+O202+O211+O205+O208+O214</f>
        <v>2816.88</v>
      </c>
      <c r="P195" s="56">
        <f>SUM(O195/J195*100)</f>
        <v>3.4487199892261171</v>
      </c>
      <c r="Q195" s="56">
        <f>SUM(O195/K195*100)</f>
        <v>3.4487199892261171</v>
      </c>
      <c r="R195" s="203">
        <f>R196+R199+R202+R211+R205+R208+R214</f>
        <v>0</v>
      </c>
      <c r="S195" s="203">
        <f>S196+S199+S202+S211+S205+S208+S214</f>
        <v>2816.88</v>
      </c>
    </row>
    <row r="196" spans="1:19" s="170" customFormat="1" ht="15" customHeight="1" x14ac:dyDescent="0.25">
      <c r="A196" s="231"/>
      <c r="B196" s="5"/>
      <c r="C196" s="33"/>
      <c r="D196" s="4"/>
      <c r="E196" s="9" t="s">
        <v>61</v>
      </c>
      <c r="F196" s="21">
        <f t="shared" ref="F196:L196" si="50">F197</f>
        <v>12279</v>
      </c>
      <c r="G196" s="21">
        <f t="shared" si="50"/>
        <v>0</v>
      </c>
      <c r="H196" s="21">
        <f t="shared" si="50"/>
        <v>0</v>
      </c>
      <c r="I196" s="21">
        <f t="shared" si="50"/>
        <v>0</v>
      </c>
      <c r="J196" s="21">
        <f t="shared" si="50"/>
        <v>12279</v>
      </c>
      <c r="K196" s="21">
        <f>K197</f>
        <v>12279</v>
      </c>
      <c r="L196" s="21">
        <f t="shared" si="50"/>
        <v>0</v>
      </c>
      <c r="M196" s="89">
        <f>SUM(L196/J196*100)</f>
        <v>0</v>
      </c>
      <c r="N196" s="89">
        <f>SUM(L196/K196*100)</f>
        <v>0</v>
      </c>
      <c r="O196" s="22">
        <f>O197</f>
        <v>0</v>
      </c>
      <c r="P196" s="56">
        <f>SUM(O196/J196*100)</f>
        <v>0</v>
      </c>
      <c r="Q196" s="56">
        <f>SUM(O196/K196*100)</f>
        <v>0</v>
      </c>
      <c r="R196" s="207">
        <f>R197</f>
        <v>0</v>
      </c>
      <c r="S196" s="74">
        <f>S197</f>
        <v>0</v>
      </c>
    </row>
    <row r="197" spans="1:19" s="28" customFormat="1" ht="15" customHeight="1" x14ac:dyDescent="0.25">
      <c r="A197" s="7"/>
      <c r="B197" s="5"/>
      <c r="C197" s="33"/>
      <c r="D197" s="4">
        <v>1</v>
      </c>
      <c r="E197" s="10" t="s">
        <v>62</v>
      </c>
      <c r="F197" s="22">
        <v>12279</v>
      </c>
      <c r="G197" s="74">
        <v>0</v>
      </c>
      <c r="H197" s="22">
        <v>0</v>
      </c>
      <c r="I197" s="74">
        <v>0</v>
      </c>
      <c r="J197" s="74">
        <v>12279</v>
      </c>
      <c r="K197" s="207">
        <v>12279</v>
      </c>
      <c r="L197" s="78">
        <v>0</v>
      </c>
      <c r="M197" s="89">
        <f>SUM(L197/J197*100)</f>
        <v>0</v>
      </c>
      <c r="N197" s="89">
        <f>SUM(L197/K197*100)</f>
        <v>0</v>
      </c>
      <c r="O197" s="74">
        <v>0</v>
      </c>
      <c r="P197" s="89">
        <f>SUM(O197/J197*100)</f>
        <v>0</v>
      </c>
      <c r="Q197" s="89">
        <f>SUM(O197/K197*100)</f>
        <v>0</v>
      </c>
      <c r="R197" s="207">
        <f>O197-S197</f>
        <v>0</v>
      </c>
      <c r="S197" s="74">
        <v>0</v>
      </c>
    </row>
    <row r="198" spans="1:19" s="28" customFormat="1" ht="15" customHeight="1" x14ac:dyDescent="0.25">
      <c r="A198" s="7"/>
      <c r="B198" s="5"/>
      <c r="C198" s="33"/>
      <c r="D198" s="7"/>
      <c r="E198" s="9"/>
      <c r="F198" s="21"/>
      <c r="G198" s="21"/>
      <c r="H198" s="21"/>
      <c r="I198" s="21"/>
      <c r="J198" s="21"/>
      <c r="K198" s="208"/>
      <c r="L198" s="70"/>
      <c r="M198" s="56"/>
      <c r="N198" s="56"/>
      <c r="O198" s="67"/>
      <c r="P198" s="56"/>
      <c r="Q198" s="56"/>
      <c r="R198" s="209"/>
      <c r="S198" s="67"/>
    </row>
    <row r="199" spans="1:19" s="28" customFormat="1" ht="15" customHeight="1" x14ac:dyDescent="0.25">
      <c r="A199" s="7"/>
      <c r="B199" s="231"/>
      <c r="C199" s="231"/>
      <c r="D199" s="7"/>
      <c r="E199" s="232"/>
      <c r="F199" s="38">
        <f>F200</f>
        <v>27345</v>
      </c>
      <c r="G199" s="70">
        <f t="shared" ref="G199:L199" si="51">G200</f>
        <v>0</v>
      </c>
      <c r="H199" s="38">
        <f t="shared" si="51"/>
        <v>0</v>
      </c>
      <c r="I199" s="70">
        <f t="shared" si="51"/>
        <v>0</v>
      </c>
      <c r="J199" s="70">
        <f t="shared" si="51"/>
        <v>27345</v>
      </c>
      <c r="K199" s="205">
        <f t="shared" si="51"/>
        <v>27345</v>
      </c>
      <c r="L199" s="205">
        <f t="shared" si="51"/>
        <v>0</v>
      </c>
      <c r="M199" s="56">
        <f>SUM(L199/J199*100)</f>
        <v>0</v>
      </c>
      <c r="N199" s="56">
        <f>SUM(L199/K199*100)</f>
        <v>0</v>
      </c>
      <c r="O199" s="70">
        <f>O200</f>
        <v>0</v>
      </c>
      <c r="P199" s="56">
        <f>SUM(O199/J199*100)</f>
        <v>0</v>
      </c>
      <c r="Q199" s="56">
        <f>SUM(O199/K199*100)</f>
        <v>0</v>
      </c>
      <c r="R199" s="203">
        <f>R200</f>
        <v>0</v>
      </c>
      <c r="S199" s="70">
        <f>S200</f>
        <v>0</v>
      </c>
    </row>
    <row r="200" spans="1:19" s="28" customFormat="1" ht="15" customHeight="1" x14ac:dyDescent="0.25">
      <c r="A200" s="231" t="s">
        <v>144</v>
      </c>
      <c r="B200" s="231"/>
      <c r="C200" s="231"/>
      <c r="D200" s="4">
        <v>9</v>
      </c>
      <c r="E200" s="193" t="s">
        <v>71</v>
      </c>
      <c r="F200" s="81">
        <v>27345</v>
      </c>
      <c r="G200" s="78">
        <v>0</v>
      </c>
      <c r="H200" s="81">
        <v>0</v>
      </c>
      <c r="I200" s="78">
        <v>0</v>
      </c>
      <c r="J200" s="78">
        <v>27345</v>
      </c>
      <c r="K200" s="204">
        <v>27345</v>
      </c>
      <c r="L200" s="78">
        <v>0</v>
      </c>
      <c r="M200" s="89">
        <f>SUM(L200/J200*100)</f>
        <v>0</v>
      </c>
      <c r="N200" s="89">
        <f>SUM(L200/K200*100)</f>
        <v>0</v>
      </c>
      <c r="O200" s="78">
        <v>0</v>
      </c>
      <c r="P200" s="89">
        <f>SUM(O200/J200*100)</f>
        <v>0</v>
      </c>
      <c r="Q200" s="89">
        <f>SUM(O200/K200*100)</f>
        <v>0</v>
      </c>
      <c r="R200" s="204">
        <f>O200-S200</f>
        <v>0</v>
      </c>
      <c r="S200" s="78">
        <v>0</v>
      </c>
    </row>
    <row r="201" spans="1:19" s="28" customFormat="1" ht="15" customHeight="1" x14ac:dyDescent="0.25">
      <c r="A201" s="231"/>
      <c r="B201" s="231"/>
      <c r="C201" s="231"/>
      <c r="D201" s="7"/>
      <c r="E201" s="231"/>
      <c r="F201" s="38"/>
      <c r="G201" s="38"/>
      <c r="H201" s="38"/>
      <c r="I201" s="38"/>
      <c r="J201" s="38"/>
      <c r="K201" s="205"/>
      <c r="L201" s="70"/>
      <c r="M201" s="56"/>
      <c r="N201" s="56"/>
      <c r="O201" s="70"/>
      <c r="P201" s="56"/>
      <c r="Q201" s="56"/>
      <c r="R201" s="203"/>
      <c r="S201" s="70"/>
    </row>
    <row r="202" spans="1:19" s="28" customFormat="1" ht="15" customHeight="1" x14ac:dyDescent="0.25">
      <c r="A202" s="231"/>
      <c r="B202" s="231"/>
      <c r="C202" s="231"/>
      <c r="D202" s="7"/>
      <c r="E202" s="232"/>
      <c r="F202" s="21">
        <f>F203</f>
        <v>5000</v>
      </c>
      <c r="G202" s="67">
        <f t="shared" ref="G202:L202" si="52">G203</f>
        <v>-16</v>
      </c>
      <c r="H202" s="21">
        <f t="shared" si="52"/>
        <v>0</v>
      </c>
      <c r="I202" s="67">
        <f t="shared" si="52"/>
        <v>0</v>
      </c>
      <c r="J202" s="67">
        <f t="shared" si="52"/>
        <v>4984</v>
      </c>
      <c r="K202" s="208">
        <f t="shared" si="52"/>
        <v>4984</v>
      </c>
      <c r="L202" s="208">
        <f t="shared" si="52"/>
        <v>116.63</v>
      </c>
      <c r="M202" s="56">
        <f>SUM(L202/J202*100)</f>
        <v>2.3400882825040128</v>
      </c>
      <c r="N202" s="56">
        <f>SUM(L202/K202*100)</f>
        <v>2.3400882825040128</v>
      </c>
      <c r="O202" s="67">
        <f>O203</f>
        <v>116.63</v>
      </c>
      <c r="P202" s="56">
        <f>SUM(O202/J202*100)</f>
        <v>2.3400882825040128</v>
      </c>
      <c r="Q202" s="56">
        <f>SUM(O202/K202*100)</f>
        <v>2.3400882825040128</v>
      </c>
      <c r="R202" s="207">
        <f>R203</f>
        <v>0</v>
      </c>
      <c r="S202" s="77">
        <f>S203</f>
        <v>116.63</v>
      </c>
    </row>
    <row r="203" spans="1:19" s="28" customFormat="1" ht="15" customHeight="1" x14ac:dyDescent="0.25">
      <c r="A203" s="231" t="s">
        <v>145</v>
      </c>
      <c r="B203" s="5"/>
      <c r="C203" s="9"/>
      <c r="D203" s="85">
        <v>9</v>
      </c>
      <c r="E203" s="31" t="s">
        <v>74</v>
      </c>
      <c r="F203" s="22">
        <v>5000</v>
      </c>
      <c r="G203" s="74">
        <v>-16</v>
      </c>
      <c r="H203" s="22">
        <v>0</v>
      </c>
      <c r="I203" s="74">
        <v>0</v>
      </c>
      <c r="J203" s="74">
        <v>4984</v>
      </c>
      <c r="K203" s="207">
        <v>4984</v>
      </c>
      <c r="L203" s="78">
        <v>116.63</v>
      </c>
      <c r="M203" s="89">
        <f>SUM(L203/J203*100)</f>
        <v>2.3400882825040128</v>
      </c>
      <c r="N203" s="89">
        <f>SUM(L203/K203*100)</f>
        <v>2.3400882825040128</v>
      </c>
      <c r="O203" s="74">
        <v>116.63</v>
      </c>
      <c r="P203" s="89">
        <f>SUM(O203/J203*100)</f>
        <v>2.3400882825040128</v>
      </c>
      <c r="Q203" s="89">
        <f>SUM(O203/K203*100)</f>
        <v>2.3400882825040128</v>
      </c>
      <c r="R203" s="207">
        <f>O203-S203</f>
        <v>0</v>
      </c>
      <c r="S203" s="74">
        <v>116.63</v>
      </c>
    </row>
    <row r="204" spans="1:19" s="28" customFormat="1" ht="15" customHeight="1" x14ac:dyDescent="0.25">
      <c r="A204" s="231"/>
      <c r="B204" s="5"/>
      <c r="C204" s="9"/>
      <c r="D204" s="85"/>
      <c r="E204" s="31"/>
      <c r="F204" s="22"/>
      <c r="G204" s="74"/>
      <c r="H204" s="22"/>
      <c r="I204" s="74"/>
      <c r="J204" s="74"/>
      <c r="K204" s="207"/>
      <c r="L204" s="78"/>
      <c r="M204" s="89"/>
      <c r="N204" s="89"/>
      <c r="O204" s="74"/>
      <c r="P204" s="89"/>
      <c r="Q204" s="89"/>
      <c r="R204" s="207"/>
      <c r="S204" s="74"/>
    </row>
    <row r="205" spans="1:19" s="28" customFormat="1" ht="15" customHeight="1" x14ac:dyDescent="0.25">
      <c r="A205" s="7"/>
      <c r="B205" s="5"/>
      <c r="C205" s="9"/>
      <c r="D205" s="85">
        <v>5</v>
      </c>
      <c r="E205" s="31" t="s">
        <v>190</v>
      </c>
      <c r="F205" s="21">
        <f>F206</f>
        <v>0</v>
      </c>
      <c r="G205" s="67">
        <f t="shared" ref="G205:L205" si="53">G206</f>
        <v>2675</v>
      </c>
      <c r="H205" s="21">
        <f t="shared" si="53"/>
        <v>0</v>
      </c>
      <c r="I205" s="21">
        <f t="shared" si="53"/>
        <v>0</v>
      </c>
      <c r="J205" s="21">
        <f t="shared" si="53"/>
        <v>2675</v>
      </c>
      <c r="K205" s="21">
        <f t="shared" si="53"/>
        <v>2675</v>
      </c>
      <c r="L205" s="21">
        <f t="shared" si="53"/>
        <v>2675</v>
      </c>
      <c r="M205" s="56">
        <f>SUM(L205/J205*100)</f>
        <v>100</v>
      </c>
      <c r="N205" s="56">
        <f>SUM(L205/K205*100)</f>
        <v>100</v>
      </c>
      <c r="O205" s="67">
        <f>O206</f>
        <v>2675</v>
      </c>
      <c r="P205" s="56">
        <f>SUM(O205/J205*100)</f>
        <v>100</v>
      </c>
      <c r="Q205" s="56">
        <f>SUM(O205/K205*100)</f>
        <v>100</v>
      </c>
      <c r="R205" s="209">
        <f>R206</f>
        <v>0</v>
      </c>
      <c r="S205" s="209">
        <f>S206</f>
        <v>2675</v>
      </c>
    </row>
    <row r="206" spans="1:19" s="28" customFormat="1" ht="15" customHeight="1" x14ac:dyDescent="0.25">
      <c r="A206" s="7"/>
      <c r="B206" s="5"/>
      <c r="C206" s="9"/>
      <c r="D206" s="85"/>
      <c r="E206" s="31"/>
      <c r="F206" s="79">
        <v>0</v>
      </c>
      <c r="G206" s="77">
        <v>2675</v>
      </c>
      <c r="H206" s="79">
        <v>0</v>
      </c>
      <c r="I206" s="79">
        <v>0</v>
      </c>
      <c r="J206" s="79">
        <v>2675</v>
      </c>
      <c r="K206" s="206">
        <v>2675</v>
      </c>
      <c r="L206" s="81">
        <v>2675</v>
      </c>
      <c r="M206" s="89">
        <f>SUM(L206/J206*100)</f>
        <v>100</v>
      </c>
      <c r="N206" s="89">
        <f>SUM(L206/K206*100)</f>
        <v>100</v>
      </c>
      <c r="O206" s="77">
        <v>2675</v>
      </c>
      <c r="P206" s="89">
        <f>SUM(O206/J206*100)</f>
        <v>100</v>
      </c>
      <c r="Q206" s="89">
        <f>SUM(O206/K206*100)</f>
        <v>100</v>
      </c>
      <c r="R206" s="207">
        <f>O206-S206</f>
        <v>0</v>
      </c>
      <c r="S206" s="77">
        <v>2675</v>
      </c>
    </row>
    <row r="207" spans="1:19" s="28" customFormat="1" ht="15" customHeight="1" x14ac:dyDescent="0.25">
      <c r="A207" s="7"/>
      <c r="B207" s="5"/>
      <c r="C207" s="9"/>
      <c r="D207" s="85"/>
      <c r="E207" s="31"/>
      <c r="F207" s="79"/>
      <c r="G207" s="77"/>
      <c r="H207" s="79"/>
      <c r="I207" s="79"/>
      <c r="J207" s="79"/>
      <c r="K207" s="206"/>
      <c r="L207" s="70"/>
      <c r="M207" s="56"/>
      <c r="N207" s="56"/>
      <c r="O207" s="77"/>
      <c r="P207" s="56"/>
      <c r="Q207" s="56"/>
      <c r="R207" s="207"/>
      <c r="S207" s="77"/>
    </row>
    <row r="208" spans="1:19" s="28" customFormat="1" ht="15" customHeight="1" x14ac:dyDescent="0.25">
      <c r="A208" s="7"/>
      <c r="B208" s="5"/>
      <c r="C208" s="9"/>
      <c r="D208" s="85">
        <v>9</v>
      </c>
      <c r="E208" s="31" t="s">
        <v>163</v>
      </c>
      <c r="F208" s="21">
        <f>F209</f>
        <v>0</v>
      </c>
      <c r="G208" s="67">
        <f t="shared" ref="G208:L208" si="54">G209</f>
        <v>325</v>
      </c>
      <c r="H208" s="21">
        <f t="shared" si="54"/>
        <v>0</v>
      </c>
      <c r="I208" s="21">
        <f t="shared" si="54"/>
        <v>0</v>
      </c>
      <c r="J208" s="21">
        <f t="shared" si="54"/>
        <v>325</v>
      </c>
      <c r="K208" s="21">
        <f t="shared" si="54"/>
        <v>325</v>
      </c>
      <c r="L208" s="67">
        <f t="shared" si="54"/>
        <v>9.6</v>
      </c>
      <c r="M208" s="56">
        <f>SUM(L208/J208*100)</f>
        <v>2.9538461538461536</v>
      </c>
      <c r="N208" s="56">
        <f>SUM(L208/K208*100)</f>
        <v>2.9538461538461536</v>
      </c>
      <c r="O208" s="67">
        <f>O209</f>
        <v>9.6</v>
      </c>
      <c r="P208" s="56">
        <f>SUM(O208/J208*100)</f>
        <v>2.9538461538461536</v>
      </c>
      <c r="Q208" s="56">
        <f>SUM(O208/K208*100)</f>
        <v>2.9538461538461536</v>
      </c>
      <c r="R208" s="209">
        <f>R209</f>
        <v>0</v>
      </c>
      <c r="S208" s="67">
        <f>S209</f>
        <v>9.6</v>
      </c>
    </row>
    <row r="209" spans="1:19" s="28" customFormat="1" ht="15" customHeight="1" x14ac:dyDescent="0.25">
      <c r="A209" s="7"/>
      <c r="B209" s="5"/>
      <c r="C209" s="9"/>
      <c r="D209" s="85"/>
      <c r="E209" s="31"/>
      <c r="F209" s="79">
        <v>0</v>
      </c>
      <c r="G209" s="77">
        <v>325</v>
      </c>
      <c r="H209" s="79">
        <v>0</v>
      </c>
      <c r="I209" s="79">
        <v>0</v>
      </c>
      <c r="J209" s="79">
        <v>325</v>
      </c>
      <c r="K209" s="206">
        <v>325</v>
      </c>
      <c r="L209" s="78">
        <v>9.6</v>
      </c>
      <c r="M209" s="89">
        <f>SUM(L209/J209*100)</f>
        <v>2.9538461538461536</v>
      </c>
      <c r="N209" s="89">
        <f>SUM(L209/K209*100)</f>
        <v>2.9538461538461536</v>
      </c>
      <c r="O209" s="77">
        <v>9.6</v>
      </c>
      <c r="P209" s="89">
        <f>SUM(O209/J209*100)</f>
        <v>2.9538461538461536</v>
      </c>
      <c r="Q209" s="89">
        <f>SUM(O209/K209*100)</f>
        <v>2.9538461538461536</v>
      </c>
      <c r="R209" s="207">
        <f>O209-S209</f>
        <v>0</v>
      </c>
      <c r="S209" s="77">
        <v>9.6</v>
      </c>
    </row>
    <row r="210" spans="1:19" s="28" customFormat="1" ht="15" customHeight="1" x14ac:dyDescent="0.25">
      <c r="A210" s="7"/>
      <c r="B210" s="5"/>
      <c r="C210" s="9"/>
      <c r="D210" s="85"/>
      <c r="E210" s="31"/>
      <c r="F210" s="79"/>
      <c r="G210" s="77"/>
      <c r="H210" s="79"/>
      <c r="I210" s="79"/>
      <c r="J210" s="79"/>
      <c r="K210" s="206"/>
      <c r="L210" s="70"/>
      <c r="M210" s="56"/>
      <c r="N210" s="56"/>
      <c r="O210" s="77"/>
      <c r="P210" s="56"/>
      <c r="Q210" s="56"/>
      <c r="R210" s="207"/>
      <c r="S210" s="77"/>
    </row>
    <row r="211" spans="1:19" s="28" customFormat="1" ht="15" customHeight="1" x14ac:dyDescent="0.25">
      <c r="A211" s="7"/>
      <c r="B211" s="231"/>
      <c r="C211" s="231"/>
      <c r="D211" s="85">
        <v>9</v>
      </c>
      <c r="E211" s="31" t="s">
        <v>147</v>
      </c>
      <c r="F211" s="21">
        <f>F212</f>
        <v>34055</v>
      </c>
      <c r="G211" s="67">
        <f t="shared" ref="G211:L211" si="55">G212</f>
        <v>0</v>
      </c>
      <c r="H211" s="21">
        <f t="shared" si="55"/>
        <v>0</v>
      </c>
      <c r="I211" s="21">
        <f t="shared" si="55"/>
        <v>0</v>
      </c>
      <c r="J211" s="21">
        <f t="shared" si="55"/>
        <v>34055</v>
      </c>
      <c r="K211" s="21">
        <f t="shared" si="55"/>
        <v>34055</v>
      </c>
      <c r="L211" s="21">
        <f t="shared" si="55"/>
        <v>0</v>
      </c>
      <c r="M211" s="56">
        <f>SUM(L211/J211*100)</f>
        <v>0</v>
      </c>
      <c r="N211" s="56">
        <f>SUM(L211/K211*100)</f>
        <v>0</v>
      </c>
      <c r="O211" s="67">
        <f>O212</f>
        <v>0</v>
      </c>
      <c r="P211" s="56">
        <f>SUM(O211/J211*100)</f>
        <v>0</v>
      </c>
      <c r="Q211" s="56">
        <f>SUM(O211/K211*100)</f>
        <v>0</v>
      </c>
      <c r="R211" s="209">
        <f>R212</f>
        <v>0</v>
      </c>
      <c r="S211" s="209">
        <f>S212</f>
        <v>0</v>
      </c>
    </row>
    <row r="212" spans="1:19" s="28" customFormat="1" ht="15" customHeight="1" x14ac:dyDescent="0.25">
      <c r="A212" s="231" t="s">
        <v>146</v>
      </c>
      <c r="B212" s="5"/>
      <c r="C212" s="9"/>
      <c r="D212" s="85"/>
      <c r="E212" s="31"/>
      <c r="F212" s="79">
        <v>34055</v>
      </c>
      <c r="G212" s="77">
        <v>0</v>
      </c>
      <c r="H212" s="79">
        <v>0</v>
      </c>
      <c r="I212" s="79">
        <v>0</v>
      </c>
      <c r="J212" s="79">
        <v>34055</v>
      </c>
      <c r="K212" s="79">
        <v>34055</v>
      </c>
      <c r="L212" s="78">
        <v>0</v>
      </c>
      <c r="M212" s="89">
        <f>SUM(L212/J212*100)</f>
        <v>0</v>
      </c>
      <c r="N212" s="89">
        <f>SUM(L212/K212*100)</f>
        <v>0</v>
      </c>
      <c r="O212" s="77">
        <v>0</v>
      </c>
      <c r="P212" s="89">
        <f>SUM(O212/J212*100)</f>
        <v>0</v>
      </c>
      <c r="Q212" s="89">
        <f>SUM(O212/K212*100)</f>
        <v>0</v>
      </c>
      <c r="R212" s="207">
        <f>O212-S212</f>
        <v>0</v>
      </c>
      <c r="S212" s="77">
        <v>0</v>
      </c>
    </row>
    <row r="213" spans="1:19" s="28" customFormat="1" ht="15" customHeight="1" x14ac:dyDescent="0.25">
      <c r="A213" s="231"/>
      <c r="B213" s="5"/>
      <c r="C213" s="9"/>
      <c r="D213" s="85"/>
      <c r="E213" s="31"/>
      <c r="F213" s="79"/>
      <c r="G213" s="77"/>
      <c r="H213" s="79"/>
      <c r="I213" s="79"/>
      <c r="J213" s="79"/>
      <c r="K213" s="79"/>
      <c r="L213" s="78"/>
      <c r="M213" s="89"/>
      <c r="N213" s="89"/>
      <c r="O213" s="79"/>
      <c r="P213" s="89"/>
      <c r="Q213" s="89"/>
      <c r="R213" s="207"/>
      <c r="S213" s="77"/>
    </row>
    <row r="214" spans="1:19" s="28" customFormat="1" ht="15" customHeight="1" x14ac:dyDescent="0.25">
      <c r="A214" s="231"/>
      <c r="B214" s="5"/>
      <c r="C214" s="9"/>
      <c r="D214" s="85">
        <v>0</v>
      </c>
      <c r="E214" s="31" t="s">
        <v>81</v>
      </c>
      <c r="F214" s="21">
        <f>F215</f>
        <v>0</v>
      </c>
      <c r="G214" s="67">
        <f t="shared" ref="G214:L214" si="56">G215</f>
        <v>16</v>
      </c>
      <c r="H214" s="21">
        <f t="shared" si="56"/>
        <v>0</v>
      </c>
      <c r="I214" s="21">
        <f t="shared" si="56"/>
        <v>0</v>
      </c>
      <c r="J214" s="21">
        <f t="shared" si="56"/>
        <v>16</v>
      </c>
      <c r="K214" s="21">
        <f t="shared" si="56"/>
        <v>16</v>
      </c>
      <c r="L214" s="67">
        <f t="shared" si="56"/>
        <v>15.65</v>
      </c>
      <c r="M214" s="56">
        <f>SUM(L214/J214*100)</f>
        <v>97.8125</v>
      </c>
      <c r="N214" s="56">
        <f>SUM(L214/K214*100)</f>
        <v>97.8125</v>
      </c>
      <c r="O214" s="67">
        <f>O215</f>
        <v>15.65</v>
      </c>
      <c r="P214" s="56">
        <f>SUM(O214/J214*100)</f>
        <v>97.8125</v>
      </c>
      <c r="Q214" s="56">
        <f>SUM(O214/K214*100)</f>
        <v>97.8125</v>
      </c>
      <c r="R214" s="209">
        <f>R215</f>
        <v>0</v>
      </c>
      <c r="S214" s="209">
        <f>S215</f>
        <v>15.65</v>
      </c>
    </row>
    <row r="215" spans="1:19" s="28" customFormat="1" ht="15" customHeight="1" x14ac:dyDescent="0.25">
      <c r="A215" s="231"/>
      <c r="B215" s="5"/>
      <c r="C215" s="9"/>
      <c r="D215" s="85"/>
      <c r="E215" s="31"/>
      <c r="F215" s="79">
        <v>0</v>
      </c>
      <c r="G215" s="77">
        <v>16</v>
      </c>
      <c r="H215" s="79">
        <v>0</v>
      </c>
      <c r="I215" s="79">
        <v>0</v>
      </c>
      <c r="J215" s="79">
        <v>16</v>
      </c>
      <c r="K215" s="79">
        <v>16</v>
      </c>
      <c r="L215" s="78">
        <v>15.65</v>
      </c>
      <c r="M215" s="89">
        <f>SUM(L215/J215*100)</f>
        <v>97.8125</v>
      </c>
      <c r="N215" s="89">
        <f>SUM(L215/K215*100)</f>
        <v>97.8125</v>
      </c>
      <c r="O215" s="77">
        <v>15.65</v>
      </c>
      <c r="P215" s="89">
        <f>SUM(O215/J215*100)</f>
        <v>97.8125</v>
      </c>
      <c r="Q215" s="89">
        <f>SUM(O215/K215*100)</f>
        <v>97.8125</v>
      </c>
      <c r="R215" s="207">
        <f>O215-S215</f>
        <v>0</v>
      </c>
      <c r="S215" s="77">
        <v>15.65</v>
      </c>
    </row>
    <row r="216" spans="1:19" s="28" customFormat="1" ht="15" customHeight="1" x14ac:dyDescent="0.25">
      <c r="A216" s="7"/>
      <c r="B216" s="5"/>
      <c r="C216" s="9"/>
      <c r="D216" s="85"/>
      <c r="E216" s="31"/>
      <c r="F216" s="79"/>
      <c r="G216" s="77"/>
      <c r="H216" s="79"/>
      <c r="I216" s="77"/>
      <c r="J216" s="77"/>
      <c r="K216" s="207"/>
      <c r="L216" s="78"/>
      <c r="M216" s="89"/>
      <c r="N216" s="89"/>
      <c r="O216" s="77"/>
      <c r="P216" s="89"/>
      <c r="Q216" s="89"/>
      <c r="R216" s="207"/>
      <c r="S216" s="77"/>
    </row>
    <row r="217" spans="1:19" s="28" customFormat="1" ht="15" customHeight="1" x14ac:dyDescent="0.25">
      <c r="A217" s="7"/>
      <c r="B217" s="231" t="s">
        <v>184</v>
      </c>
      <c r="C217" s="231"/>
      <c r="D217" s="7"/>
      <c r="E217" s="232"/>
      <c r="F217" s="21">
        <f>F219+F222+F225+F228+F231</f>
        <v>2830740</v>
      </c>
      <c r="G217" s="67">
        <f t="shared" ref="G217:L217" si="57">G219+G222+G225+G228+G231</f>
        <v>-227959</v>
      </c>
      <c r="H217" s="21">
        <f t="shared" si="57"/>
        <v>0</v>
      </c>
      <c r="I217" s="21">
        <f t="shared" si="57"/>
        <v>1761554</v>
      </c>
      <c r="J217" s="21">
        <f t="shared" si="57"/>
        <v>2602781</v>
      </c>
      <c r="K217" s="21">
        <f t="shared" si="57"/>
        <v>2364705</v>
      </c>
      <c r="L217" s="67">
        <f t="shared" si="57"/>
        <v>1887639.24</v>
      </c>
      <c r="M217" s="56">
        <f>SUM(L217/J217*100)</f>
        <v>72.523936512522567</v>
      </c>
      <c r="N217" s="56">
        <f>SUM(L217/K217*100)</f>
        <v>79.825569785660363</v>
      </c>
      <c r="O217" s="67">
        <f>O219+O222+O225+O228+O231</f>
        <v>1094509.45</v>
      </c>
      <c r="P217" s="56">
        <f>SUM(O217/J217*100)</f>
        <v>42.05153833534208</v>
      </c>
      <c r="Q217" s="56">
        <f>SUM(O217/K217*100)</f>
        <v>46.285242768125407</v>
      </c>
      <c r="R217" s="209">
        <f>R219+R222+R225+R228+R231</f>
        <v>1064860.92</v>
      </c>
      <c r="S217" s="209">
        <f>S219+S222+S225+S228+S231</f>
        <v>29648.53</v>
      </c>
    </row>
    <row r="218" spans="1:19" s="28" customFormat="1" ht="15" customHeight="1" x14ac:dyDescent="0.25">
      <c r="A218" s="231" t="s">
        <v>174</v>
      </c>
      <c r="B218" s="5"/>
      <c r="C218" s="9"/>
      <c r="D218" s="85"/>
      <c r="E218" s="31"/>
      <c r="F218" s="21"/>
      <c r="G218" s="67"/>
      <c r="H218" s="21"/>
      <c r="I218" s="21"/>
      <c r="J218" s="21"/>
      <c r="K218" s="208"/>
      <c r="L218" s="70"/>
      <c r="M218" s="56"/>
      <c r="N218" s="56"/>
      <c r="O218" s="67"/>
      <c r="P218" s="56"/>
      <c r="Q218" s="56"/>
      <c r="R218" s="209"/>
      <c r="S218" s="67"/>
    </row>
    <row r="219" spans="1:19" s="28" customFormat="1" ht="15" customHeight="1" x14ac:dyDescent="0.25">
      <c r="A219" s="7"/>
      <c r="B219" s="231"/>
      <c r="C219" s="231"/>
      <c r="D219" s="7"/>
      <c r="E219" s="232"/>
      <c r="F219" s="21">
        <f>F220</f>
        <v>300</v>
      </c>
      <c r="G219" s="67">
        <f t="shared" ref="G219:L219" si="58">G220</f>
        <v>-107</v>
      </c>
      <c r="H219" s="21">
        <f t="shared" si="58"/>
        <v>0</v>
      </c>
      <c r="I219" s="21">
        <f t="shared" si="58"/>
        <v>0</v>
      </c>
      <c r="J219" s="21">
        <f t="shared" si="58"/>
        <v>193</v>
      </c>
      <c r="K219" s="21">
        <f t="shared" si="58"/>
        <v>193</v>
      </c>
      <c r="L219" s="21">
        <f t="shared" si="58"/>
        <v>0</v>
      </c>
      <c r="M219" s="56">
        <f>SUM(L219/J219*100)</f>
        <v>0</v>
      </c>
      <c r="N219" s="56">
        <v>0</v>
      </c>
      <c r="O219" s="21">
        <f>O220</f>
        <v>0</v>
      </c>
      <c r="P219" s="56">
        <f>SUM(O219/J219*100)</f>
        <v>0</v>
      </c>
      <c r="Q219" s="56">
        <f>SUM(O219/K219*100)</f>
        <v>0</v>
      </c>
      <c r="R219" s="209">
        <f>R220</f>
        <v>0</v>
      </c>
      <c r="S219" s="67">
        <f>S220</f>
        <v>0</v>
      </c>
    </row>
    <row r="220" spans="1:19" s="28" customFormat="1" ht="15" customHeight="1" x14ac:dyDescent="0.25">
      <c r="A220" s="231" t="s">
        <v>175</v>
      </c>
      <c r="B220" s="231"/>
      <c r="C220" s="231"/>
      <c r="D220" s="4">
        <v>1</v>
      </c>
      <c r="E220" s="193" t="s">
        <v>176</v>
      </c>
      <c r="F220" s="79">
        <v>300</v>
      </c>
      <c r="G220" s="77">
        <v>-107</v>
      </c>
      <c r="H220" s="79"/>
      <c r="I220" s="77">
        <v>0</v>
      </c>
      <c r="J220" s="77">
        <v>193</v>
      </c>
      <c r="K220" s="207">
        <v>193</v>
      </c>
      <c r="L220" s="78">
        <v>0</v>
      </c>
      <c r="M220" s="89">
        <f>SUM(L220/J220*100)</f>
        <v>0</v>
      </c>
      <c r="N220" s="89">
        <v>0</v>
      </c>
      <c r="O220" s="77">
        <v>0</v>
      </c>
      <c r="P220" s="89">
        <f>SUM(O220/J220*100)</f>
        <v>0</v>
      </c>
      <c r="Q220" s="89">
        <f>SUM(O220/K220*100)</f>
        <v>0</v>
      </c>
      <c r="R220" s="207">
        <f>O220-S220</f>
        <v>0</v>
      </c>
      <c r="S220" s="77"/>
    </row>
    <row r="221" spans="1:19" s="28" customFormat="1" ht="15" customHeight="1" x14ac:dyDescent="0.25">
      <c r="A221" s="231"/>
      <c r="B221" s="231"/>
      <c r="C221" s="231"/>
      <c r="D221" s="4"/>
      <c r="E221" s="193"/>
      <c r="F221" s="79"/>
      <c r="G221" s="77"/>
      <c r="H221" s="79"/>
      <c r="I221" s="77"/>
      <c r="J221" s="77"/>
      <c r="K221" s="207"/>
      <c r="L221" s="78"/>
      <c r="M221" s="89"/>
      <c r="N221" s="89"/>
      <c r="O221" s="77"/>
      <c r="P221" s="89"/>
      <c r="Q221" s="89"/>
      <c r="R221" s="207"/>
      <c r="S221" s="77"/>
    </row>
    <row r="222" spans="1:19" s="28" customFormat="1" ht="15" customHeight="1" x14ac:dyDescent="0.25">
      <c r="A222" s="231"/>
      <c r="B222" s="231"/>
      <c r="C222" s="231"/>
      <c r="D222" s="4"/>
      <c r="E222" s="193"/>
      <c r="F222" s="21">
        <f>F223</f>
        <v>4000</v>
      </c>
      <c r="G222" s="67">
        <f t="shared" ref="G222:L222" si="59">G223</f>
        <v>-1568</v>
      </c>
      <c r="H222" s="21">
        <f t="shared" si="59"/>
        <v>0</v>
      </c>
      <c r="I222" s="21">
        <f t="shared" si="59"/>
        <v>4000</v>
      </c>
      <c r="J222" s="21">
        <f t="shared" si="59"/>
        <v>2432</v>
      </c>
      <c r="K222" s="21">
        <f t="shared" si="59"/>
        <v>2432</v>
      </c>
      <c r="L222" s="21">
        <f t="shared" si="59"/>
        <v>0</v>
      </c>
      <c r="M222" s="56">
        <f>SUM(L222/J222*100)</f>
        <v>0</v>
      </c>
      <c r="N222" s="56">
        <v>0</v>
      </c>
      <c r="O222" s="21">
        <f>O223</f>
        <v>0</v>
      </c>
      <c r="P222" s="56">
        <f>SUM(O222/J222*100)</f>
        <v>0</v>
      </c>
      <c r="Q222" s="56">
        <f>SUM(O222/K222*100)</f>
        <v>0</v>
      </c>
      <c r="R222" s="209">
        <f>R223</f>
        <v>0</v>
      </c>
      <c r="S222" s="209">
        <f>S223</f>
        <v>0</v>
      </c>
    </row>
    <row r="223" spans="1:19" s="28" customFormat="1" ht="15" customHeight="1" x14ac:dyDescent="0.25">
      <c r="A223" s="231" t="s">
        <v>177</v>
      </c>
      <c r="B223" s="231"/>
      <c r="C223" s="231"/>
      <c r="D223" s="4">
        <v>0</v>
      </c>
      <c r="E223" s="193" t="s">
        <v>177</v>
      </c>
      <c r="F223" s="79">
        <v>4000</v>
      </c>
      <c r="G223" s="77">
        <v>-1568</v>
      </c>
      <c r="H223" s="79"/>
      <c r="I223" s="77">
        <v>4000</v>
      </c>
      <c r="J223" s="77">
        <v>2432</v>
      </c>
      <c r="K223" s="207">
        <v>2432</v>
      </c>
      <c r="L223" s="78">
        <v>0</v>
      </c>
      <c r="M223" s="89">
        <f>SUM(L223/J223*100)</f>
        <v>0</v>
      </c>
      <c r="N223" s="89">
        <v>0</v>
      </c>
      <c r="O223" s="77">
        <v>0</v>
      </c>
      <c r="P223" s="89">
        <f>SUM(O223/J223*100)</f>
        <v>0</v>
      </c>
      <c r="Q223" s="89">
        <f>SUM(O223/K223*100)</f>
        <v>0</v>
      </c>
      <c r="R223" s="207">
        <f>O223-S223</f>
        <v>0</v>
      </c>
      <c r="S223" s="77"/>
    </row>
    <row r="224" spans="1:19" s="28" customFormat="1" ht="15" customHeight="1" x14ac:dyDescent="0.25">
      <c r="A224" s="231"/>
      <c r="B224" s="231"/>
      <c r="C224" s="231"/>
      <c r="D224" s="4"/>
      <c r="E224" s="193"/>
      <c r="F224" s="79"/>
      <c r="G224" s="77"/>
      <c r="H224" s="79"/>
      <c r="I224" s="77"/>
      <c r="J224" s="77"/>
      <c r="K224" s="207"/>
      <c r="L224" s="78"/>
      <c r="M224" s="89"/>
      <c r="N224" s="89"/>
      <c r="O224" s="77"/>
      <c r="P224" s="89"/>
      <c r="Q224" s="89"/>
      <c r="R224" s="207"/>
      <c r="S224" s="77"/>
    </row>
    <row r="225" spans="1:19" s="28" customFormat="1" ht="15" customHeight="1" x14ac:dyDescent="0.25">
      <c r="A225" s="231"/>
      <c r="B225" s="231"/>
      <c r="C225" s="231"/>
      <c r="D225" s="4"/>
      <c r="E225" s="193"/>
      <c r="F225" s="21">
        <f>F226</f>
        <v>12620</v>
      </c>
      <c r="G225" s="67">
        <f t="shared" ref="G225:L225" si="60">G226</f>
        <v>9310</v>
      </c>
      <c r="H225" s="21">
        <f t="shared" si="60"/>
        <v>0</v>
      </c>
      <c r="I225" s="21">
        <f t="shared" si="60"/>
        <v>1370</v>
      </c>
      <c r="J225" s="21">
        <f t="shared" si="60"/>
        <v>21930</v>
      </c>
      <c r="K225" s="21">
        <f t="shared" si="60"/>
        <v>10680</v>
      </c>
      <c r="L225" s="21">
        <f t="shared" si="60"/>
        <v>9309</v>
      </c>
      <c r="M225" s="56">
        <f>SUM(L225/J225*100)</f>
        <v>42.448700410396718</v>
      </c>
      <c r="N225" s="56">
        <f>SUM(L225/K225*100)</f>
        <v>87.162921348314597</v>
      </c>
      <c r="O225" s="21">
        <f>O226</f>
        <v>9309</v>
      </c>
      <c r="P225" s="56">
        <f>SUM(O225/J225*100)</f>
        <v>42.448700410396718</v>
      </c>
      <c r="Q225" s="56">
        <f>SUM(O225/K225*100)</f>
        <v>87.162921348314597</v>
      </c>
      <c r="R225" s="209">
        <f>R226</f>
        <v>0</v>
      </c>
      <c r="S225" s="209">
        <f>S226</f>
        <v>9309</v>
      </c>
    </row>
    <row r="226" spans="1:19" s="28" customFormat="1" ht="15" customHeight="1" x14ac:dyDescent="0.25">
      <c r="A226" s="231" t="s">
        <v>149</v>
      </c>
      <c r="B226" s="231"/>
      <c r="C226" s="231"/>
      <c r="D226" s="4">
        <v>0</v>
      </c>
      <c r="E226" s="193" t="s">
        <v>149</v>
      </c>
      <c r="F226" s="79">
        <v>12620</v>
      </c>
      <c r="G226" s="77">
        <v>9310</v>
      </c>
      <c r="H226" s="79">
        <v>0</v>
      </c>
      <c r="I226" s="77">
        <v>1370</v>
      </c>
      <c r="J226" s="77">
        <v>21930</v>
      </c>
      <c r="K226" s="207">
        <v>10680</v>
      </c>
      <c r="L226" s="78">
        <v>9309</v>
      </c>
      <c r="M226" s="89">
        <f>SUM(L226/J226*100)</f>
        <v>42.448700410396718</v>
      </c>
      <c r="N226" s="89">
        <f>SUM(L226/K226*100)</f>
        <v>87.162921348314597</v>
      </c>
      <c r="O226" s="77">
        <v>9309</v>
      </c>
      <c r="P226" s="89">
        <f>SUM(O226/J226*100)</f>
        <v>42.448700410396718</v>
      </c>
      <c r="Q226" s="89">
        <f>SUM(O226/K226*100)</f>
        <v>87.162921348314597</v>
      </c>
      <c r="R226" s="207">
        <f>O226-S226</f>
        <v>0</v>
      </c>
      <c r="S226" s="77">
        <v>9309</v>
      </c>
    </row>
    <row r="227" spans="1:19" s="28" customFormat="1" ht="15" customHeight="1" x14ac:dyDescent="0.25">
      <c r="A227" s="231"/>
      <c r="B227" s="231"/>
      <c r="C227" s="231"/>
      <c r="D227" s="4"/>
      <c r="E227" s="193"/>
      <c r="F227" s="79"/>
      <c r="G227" s="77"/>
      <c r="H227" s="79"/>
      <c r="I227" s="77"/>
      <c r="J227" s="77"/>
      <c r="K227" s="207"/>
      <c r="L227" s="78"/>
      <c r="M227" s="89"/>
      <c r="N227" s="89"/>
      <c r="O227" s="77"/>
      <c r="P227" s="89"/>
      <c r="Q227" s="89"/>
      <c r="R227" s="207"/>
      <c r="S227" s="77"/>
    </row>
    <row r="228" spans="1:19" s="28" customFormat="1" ht="15" customHeight="1" x14ac:dyDescent="0.25">
      <c r="A228" s="231"/>
      <c r="B228" s="231"/>
      <c r="C228" s="231"/>
      <c r="D228" s="4"/>
      <c r="E228" s="193"/>
      <c r="F228" s="21">
        <f>F229</f>
        <v>149820</v>
      </c>
      <c r="G228" s="67">
        <f t="shared" ref="G228:L228" si="61">G229</f>
        <v>437</v>
      </c>
      <c r="H228" s="21">
        <f t="shared" si="61"/>
        <v>0</v>
      </c>
      <c r="I228" s="21">
        <f t="shared" si="61"/>
        <v>66880</v>
      </c>
      <c r="J228" s="21">
        <f t="shared" si="61"/>
        <v>150257</v>
      </c>
      <c r="K228" s="21">
        <f t="shared" si="61"/>
        <v>117257</v>
      </c>
      <c r="L228" s="67">
        <f t="shared" si="61"/>
        <v>4983.95</v>
      </c>
      <c r="M228" s="56">
        <f>SUM(L228/J228*100)</f>
        <v>3.3169502918333253</v>
      </c>
      <c r="N228" s="56">
        <f>SUM(L228/K228*100)</f>
        <v>4.2504498665324881</v>
      </c>
      <c r="O228" s="67">
        <f>O229</f>
        <v>3076.47</v>
      </c>
      <c r="P228" s="56">
        <f>SUM(O228/J228*100)</f>
        <v>2.0474719979767997</v>
      </c>
      <c r="Q228" s="56">
        <f>SUM(O228/K228*100)</f>
        <v>2.6236983719522073</v>
      </c>
      <c r="R228" s="209">
        <f>R229</f>
        <v>0</v>
      </c>
      <c r="S228" s="209">
        <f>S229</f>
        <v>3076.47</v>
      </c>
    </row>
    <row r="229" spans="1:19" s="28" customFormat="1" ht="15" customHeight="1" x14ac:dyDescent="0.25">
      <c r="A229" s="231" t="s">
        <v>82</v>
      </c>
      <c r="B229" s="231"/>
      <c r="C229" s="231"/>
      <c r="D229" s="4">
        <v>0</v>
      </c>
      <c r="E229" s="193" t="s">
        <v>82</v>
      </c>
      <c r="F229" s="79">
        <v>149820</v>
      </c>
      <c r="G229" s="77">
        <v>437</v>
      </c>
      <c r="H229" s="79"/>
      <c r="I229" s="77">
        <v>66880</v>
      </c>
      <c r="J229" s="77">
        <v>150257</v>
      </c>
      <c r="K229" s="207">
        <v>117257</v>
      </c>
      <c r="L229" s="78">
        <v>4983.95</v>
      </c>
      <c r="M229" s="89">
        <f>SUM(L229/J229*100)</f>
        <v>3.3169502918333253</v>
      </c>
      <c r="N229" s="89">
        <f>SUM(L229/K229*100)</f>
        <v>4.2504498665324881</v>
      </c>
      <c r="O229" s="77">
        <v>3076.47</v>
      </c>
      <c r="P229" s="89">
        <f>SUM(O229/J229*100)</f>
        <v>2.0474719979767997</v>
      </c>
      <c r="Q229" s="89">
        <f>SUM(O229/K229*100)</f>
        <v>2.6236983719522073</v>
      </c>
      <c r="R229" s="207">
        <f>O229-S229</f>
        <v>0</v>
      </c>
      <c r="S229" s="77">
        <v>3076.47</v>
      </c>
    </row>
    <row r="230" spans="1:19" s="28" customFormat="1" ht="15" customHeight="1" x14ac:dyDescent="0.25">
      <c r="A230" s="231"/>
      <c r="B230" s="5"/>
      <c r="C230" s="9"/>
      <c r="D230" s="85"/>
      <c r="E230" s="31"/>
      <c r="F230" s="79"/>
      <c r="G230" s="77"/>
      <c r="H230" s="79"/>
      <c r="I230" s="77"/>
      <c r="J230" s="77"/>
      <c r="K230" s="207"/>
      <c r="L230" s="78"/>
      <c r="M230" s="89"/>
      <c r="N230" s="89"/>
      <c r="O230" s="77"/>
      <c r="P230" s="89"/>
      <c r="Q230" s="89"/>
      <c r="R230" s="207"/>
      <c r="S230" s="77"/>
    </row>
    <row r="231" spans="1:19" s="28" customFormat="1" ht="15" customHeight="1" x14ac:dyDescent="0.25">
      <c r="A231" s="7"/>
      <c r="B231" s="231"/>
      <c r="C231" s="231"/>
      <c r="D231" s="7"/>
      <c r="E231" s="232"/>
      <c r="F231" s="38">
        <f>F232</f>
        <v>2664000</v>
      </c>
      <c r="G231" s="70">
        <f t="shared" ref="G231:L231" si="62">G232</f>
        <v>-236031</v>
      </c>
      <c r="H231" s="38">
        <f t="shared" si="62"/>
        <v>0</v>
      </c>
      <c r="I231" s="70">
        <f t="shared" si="62"/>
        <v>1689304</v>
      </c>
      <c r="J231" s="70">
        <f t="shared" si="62"/>
        <v>2427969</v>
      </c>
      <c r="K231" s="205">
        <f t="shared" si="62"/>
        <v>2234143</v>
      </c>
      <c r="L231" s="203">
        <f t="shared" si="62"/>
        <v>1873346.29</v>
      </c>
      <c r="M231" s="56">
        <f>SUM(L231/J231*100)</f>
        <v>77.15692786851892</v>
      </c>
      <c r="N231" s="56">
        <f>SUM(L231/K231*100)</f>
        <v>83.850778128347201</v>
      </c>
      <c r="O231" s="70">
        <f>O232</f>
        <v>1082123.98</v>
      </c>
      <c r="P231" s="56">
        <f>SUM(O231/J231*100)</f>
        <v>44.569101994300588</v>
      </c>
      <c r="Q231" s="56">
        <f>SUM(O231/K231*100)</f>
        <v>48.435752769630234</v>
      </c>
      <c r="R231" s="203">
        <f>R232</f>
        <v>1064860.92</v>
      </c>
      <c r="S231" s="70">
        <f>S232</f>
        <v>17263.060000000001</v>
      </c>
    </row>
    <row r="232" spans="1:19" s="28" customFormat="1" ht="15" customHeight="1" x14ac:dyDescent="0.25">
      <c r="A232" s="231" t="s">
        <v>93</v>
      </c>
      <c r="B232" s="5"/>
      <c r="C232" s="5"/>
      <c r="D232" s="85">
        <v>0</v>
      </c>
      <c r="E232" s="31" t="s">
        <v>93</v>
      </c>
      <c r="F232" s="81">
        <v>2664000</v>
      </c>
      <c r="G232" s="78">
        <v>-236031</v>
      </c>
      <c r="H232" s="81">
        <v>0</v>
      </c>
      <c r="I232" s="78">
        <v>1689304</v>
      </c>
      <c r="J232" s="78">
        <v>2427969</v>
      </c>
      <c r="K232" s="204">
        <v>2234143</v>
      </c>
      <c r="L232" s="78">
        <v>1873346.29</v>
      </c>
      <c r="M232" s="89">
        <f>SUM(L232/J232*100)</f>
        <v>77.15692786851892</v>
      </c>
      <c r="N232" s="89">
        <f>SUM(L232/K232*100)</f>
        <v>83.850778128347201</v>
      </c>
      <c r="O232" s="78">
        <v>1082123.98</v>
      </c>
      <c r="P232" s="89">
        <f>SUM(O232/J232*100)</f>
        <v>44.569101994300588</v>
      </c>
      <c r="Q232" s="89">
        <f>SUM(O232/K232*100)</f>
        <v>48.435752769630234</v>
      </c>
      <c r="R232" s="204">
        <f>O232-S232</f>
        <v>1064860.92</v>
      </c>
      <c r="S232" s="78">
        <v>17263.060000000001</v>
      </c>
    </row>
    <row r="233" spans="1:19" s="28" customFormat="1" ht="15" customHeight="1" x14ac:dyDescent="0.25">
      <c r="A233" s="7"/>
      <c r="B233" s="5"/>
      <c r="C233" s="5"/>
      <c r="D233" s="85"/>
      <c r="E233" s="31"/>
      <c r="F233" s="38"/>
      <c r="G233" s="67"/>
      <c r="H233" s="21"/>
      <c r="I233" s="21"/>
      <c r="J233" s="21"/>
      <c r="K233" s="208"/>
      <c r="L233" s="70"/>
      <c r="M233" s="56"/>
      <c r="N233" s="56"/>
      <c r="O233" s="67"/>
      <c r="P233" s="56"/>
      <c r="Q233" s="56"/>
      <c r="R233" s="203"/>
      <c r="S233" s="70"/>
    </row>
    <row r="234" spans="1:19" s="28" customFormat="1" ht="15" customHeight="1" x14ac:dyDescent="0.25">
      <c r="A234" s="7"/>
      <c r="B234" s="231" t="s">
        <v>94</v>
      </c>
      <c r="C234" s="231"/>
      <c r="D234" s="231"/>
      <c r="E234" s="232"/>
      <c r="F234" s="21">
        <f>F235</f>
        <v>2908200</v>
      </c>
      <c r="G234" s="67">
        <f t="shared" ref="G234:L235" si="63">G235</f>
        <v>0</v>
      </c>
      <c r="H234" s="21">
        <f t="shared" si="63"/>
        <v>0</v>
      </c>
      <c r="I234" s="21">
        <f t="shared" si="63"/>
        <v>0</v>
      </c>
      <c r="J234" s="21">
        <f t="shared" si="63"/>
        <v>2908200</v>
      </c>
      <c r="K234" s="21">
        <f t="shared" si="63"/>
        <v>2908200</v>
      </c>
      <c r="L234" s="67">
        <f t="shared" si="63"/>
        <v>2474492.2599999998</v>
      </c>
      <c r="M234" s="56">
        <f>SUM(L234/J234*100)</f>
        <v>85.08672924833229</v>
      </c>
      <c r="N234" s="56">
        <f>SUM(L234/K234*100)</f>
        <v>85.08672924833229</v>
      </c>
      <c r="O234" s="67">
        <f>O235</f>
        <v>2474492.2599999998</v>
      </c>
      <c r="P234" s="56">
        <f>SUM(O234/J234*100)</f>
        <v>85.08672924833229</v>
      </c>
      <c r="Q234" s="56">
        <f>SUM(O234/K234*100)</f>
        <v>85.08672924833229</v>
      </c>
      <c r="R234" s="209">
        <f>R235</f>
        <v>750372.12999999989</v>
      </c>
      <c r="S234" s="209">
        <f>S235</f>
        <v>1724120.13</v>
      </c>
    </row>
    <row r="235" spans="1:19" s="28" customFormat="1" ht="15" customHeight="1" x14ac:dyDescent="0.25">
      <c r="A235" s="231" t="s">
        <v>94</v>
      </c>
      <c r="B235" s="5"/>
      <c r="C235" s="9"/>
      <c r="D235" s="85">
        <v>1</v>
      </c>
      <c r="E235" s="31" t="s">
        <v>95</v>
      </c>
      <c r="F235" s="79">
        <f>F236</f>
        <v>2908200</v>
      </c>
      <c r="G235" s="77">
        <f t="shared" si="63"/>
        <v>0</v>
      </c>
      <c r="H235" s="79">
        <f t="shared" si="63"/>
        <v>0</v>
      </c>
      <c r="I235" s="79">
        <f t="shared" si="63"/>
        <v>0</v>
      </c>
      <c r="J235" s="79">
        <f>J236</f>
        <v>2908200</v>
      </c>
      <c r="K235" s="79">
        <f>K236</f>
        <v>2908200</v>
      </c>
      <c r="L235" s="79">
        <f>L236</f>
        <v>2474492.2599999998</v>
      </c>
      <c r="M235" s="89">
        <f>SUM(L235/J235*100)</f>
        <v>85.08672924833229</v>
      </c>
      <c r="N235" s="89">
        <f>SUM(L235/K235*100)</f>
        <v>85.08672924833229</v>
      </c>
      <c r="O235" s="79">
        <f>O236</f>
        <v>2474492.2599999998</v>
      </c>
      <c r="P235" s="89">
        <f>SUM(O235/J235*100)</f>
        <v>85.08672924833229</v>
      </c>
      <c r="Q235" s="89">
        <f>SUM(O235/K235*100)</f>
        <v>85.08672924833229</v>
      </c>
      <c r="R235" s="207">
        <f>R236</f>
        <v>750372.12999999989</v>
      </c>
      <c r="S235" s="207">
        <f>S236</f>
        <v>1724120.13</v>
      </c>
    </row>
    <row r="236" spans="1:19" s="28" customFormat="1" ht="15" customHeight="1" x14ac:dyDescent="0.25">
      <c r="A236" s="7"/>
      <c r="B236" s="5"/>
      <c r="C236" s="9"/>
      <c r="D236" s="85">
        <v>1</v>
      </c>
      <c r="E236" s="31" t="s">
        <v>148</v>
      </c>
      <c r="F236" s="79">
        <v>2908200</v>
      </c>
      <c r="G236" s="77">
        <v>0</v>
      </c>
      <c r="H236" s="79">
        <v>0</v>
      </c>
      <c r="I236" s="77">
        <v>0</v>
      </c>
      <c r="J236" s="77">
        <v>2908200</v>
      </c>
      <c r="K236" s="207">
        <v>2908200</v>
      </c>
      <c r="L236" s="78">
        <v>2474492.2599999998</v>
      </c>
      <c r="M236" s="89">
        <f>SUM(L236/J236*100)</f>
        <v>85.08672924833229</v>
      </c>
      <c r="N236" s="89">
        <f>SUM(L236/K236*100)</f>
        <v>85.08672924833229</v>
      </c>
      <c r="O236" s="77">
        <v>2474492.2599999998</v>
      </c>
      <c r="P236" s="89">
        <f>SUM(O236/J236*100)</f>
        <v>85.08672924833229</v>
      </c>
      <c r="Q236" s="89">
        <f>SUM(O236/K236*100)</f>
        <v>85.08672924833229</v>
      </c>
      <c r="R236" s="207">
        <f>O236-S236</f>
        <v>750372.12999999989</v>
      </c>
      <c r="S236" s="77">
        <v>1724120.13</v>
      </c>
    </row>
    <row r="237" spans="1:19" s="28" customFormat="1" ht="15" customHeight="1" x14ac:dyDescent="0.25">
      <c r="A237" s="7"/>
      <c r="B237" s="5"/>
      <c r="C237" s="9"/>
      <c r="D237" s="85"/>
      <c r="E237" s="31"/>
      <c r="F237" s="79"/>
      <c r="G237" s="79"/>
      <c r="H237" s="79"/>
      <c r="I237" s="79"/>
      <c r="J237" s="79"/>
      <c r="K237" s="206"/>
      <c r="L237" s="70"/>
      <c r="M237" s="56"/>
      <c r="N237" s="56"/>
      <c r="O237" s="77"/>
      <c r="P237" s="56"/>
      <c r="Q237" s="56"/>
      <c r="R237" s="207"/>
      <c r="S237" s="77"/>
    </row>
    <row r="238" spans="1:19" s="28" customFormat="1" ht="15" customHeight="1" x14ac:dyDescent="0.25">
      <c r="A238" s="7"/>
      <c r="B238" s="6"/>
      <c r="C238" s="9"/>
      <c r="D238" s="85"/>
      <c r="E238" s="31"/>
      <c r="F238" s="79"/>
      <c r="G238" s="79"/>
      <c r="H238" s="79"/>
      <c r="I238" s="79"/>
      <c r="J238" s="81"/>
      <c r="K238" s="206"/>
      <c r="L238" s="78"/>
      <c r="M238" s="89"/>
      <c r="N238" s="89"/>
      <c r="O238" s="77"/>
      <c r="P238" s="89"/>
      <c r="Q238" s="89"/>
      <c r="R238" s="207"/>
      <c r="S238" s="77"/>
    </row>
    <row r="239" spans="1:19" s="28" customFormat="1" ht="15" customHeight="1" x14ac:dyDescent="0.25">
      <c r="A239" s="7"/>
      <c r="B239" s="200"/>
      <c r="C239" s="200"/>
      <c r="D239" s="200"/>
      <c r="E239" s="201"/>
      <c r="F239" s="21"/>
      <c r="G239" s="22"/>
      <c r="H239" s="21"/>
      <c r="I239" s="21"/>
      <c r="J239" s="38"/>
      <c r="K239" s="205"/>
      <c r="L239" s="70"/>
      <c r="M239" s="56"/>
      <c r="N239" s="56"/>
      <c r="O239" s="70"/>
      <c r="P239" s="56"/>
      <c r="Q239" s="56"/>
      <c r="R239" s="67"/>
      <c r="S239" s="67"/>
    </row>
    <row r="240" spans="1:19" s="28" customFormat="1" ht="15" customHeight="1" x14ac:dyDescent="0.25">
      <c r="A240" s="200"/>
      <c r="B240" s="182"/>
      <c r="C240" s="26"/>
      <c r="D240" s="90"/>
      <c r="E240" s="91"/>
      <c r="F240" s="194"/>
      <c r="G240" s="194"/>
      <c r="H240" s="194"/>
      <c r="I240" s="194"/>
      <c r="J240" s="194"/>
      <c r="K240" s="212"/>
      <c r="L240" s="224"/>
      <c r="M240" s="196"/>
      <c r="N240" s="196"/>
      <c r="O240" s="195"/>
      <c r="P240" s="196"/>
      <c r="Q240" s="196"/>
      <c r="R240" s="195"/>
      <c r="S240" s="195"/>
    </row>
    <row r="241" spans="1:15" s="28" customFormat="1" ht="15" customHeight="1" x14ac:dyDescent="0.25">
      <c r="A241" s="8"/>
      <c r="B241" s="12"/>
      <c r="C241" s="61"/>
      <c r="D241" s="61"/>
      <c r="E241" s="171"/>
      <c r="F241" s="12"/>
      <c r="G241" s="12"/>
      <c r="H241" s="12"/>
      <c r="I241" s="12"/>
      <c r="J241" s="12"/>
      <c r="K241" s="12"/>
      <c r="L241" s="167"/>
      <c r="M241" s="172"/>
      <c r="N241" s="172"/>
      <c r="O241" s="167"/>
    </row>
    <row r="242" spans="1:15" s="28" customFormat="1" ht="15" customHeight="1" x14ac:dyDescent="0.25">
      <c r="A242" s="61"/>
      <c r="B242" s="12"/>
      <c r="C242" s="61"/>
      <c r="D242" s="61"/>
      <c r="E242" s="171"/>
      <c r="F242" s="12"/>
      <c r="G242" s="12"/>
      <c r="H242" s="12"/>
      <c r="I242" s="12"/>
      <c r="J242" s="12"/>
      <c r="K242" s="12"/>
      <c r="L242" s="167"/>
      <c r="M242" s="172"/>
      <c r="N242" s="172"/>
      <c r="O242" s="167"/>
    </row>
    <row r="243" spans="1:15" s="28" customFormat="1" ht="15" customHeight="1" x14ac:dyDescent="0.25">
      <c r="A243" s="61"/>
      <c r="B243" s="12"/>
      <c r="C243" s="61"/>
      <c r="D243" s="61"/>
      <c r="E243" s="171"/>
      <c r="F243" s="12"/>
      <c r="G243" s="12"/>
      <c r="H243" s="12"/>
      <c r="I243" s="12"/>
      <c r="J243" s="12"/>
      <c r="K243" s="12"/>
      <c r="L243" s="167"/>
      <c r="M243" s="172"/>
      <c r="N243" s="172"/>
      <c r="O243" s="167"/>
    </row>
    <row r="244" spans="1:15" s="28" customFormat="1" ht="15" customHeight="1" x14ac:dyDescent="0.25">
      <c r="A244" s="61"/>
      <c r="B244" s="12"/>
      <c r="C244" s="61"/>
      <c r="D244" s="61"/>
      <c r="E244" s="171"/>
      <c r="F244" s="12"/>
      <c r="G244" s="12"/>
      <c r="H244" s="12"/>
      <c r="I244" s="12"/>
      <c r="J244" s="12"/>
      <c r="K244" s="12"/>
      <c r="L244" s="167"/>
      <c r="M244" s="172"/>
      <c r="N244" s="172"/>
      <c r="O244" s="167"/>
    </row>
    <row r="245" spans="1:15" s="28" customFormat="1" ht="15" customHeight="1" x14ac:dyDescent="0.25">
      <c r="A245" s="61"/>
      <c r="B245" s="12"/>
      <c r="C245" s="61"/>
      <c r="D245" s="61"/>
      <c r="E245" s="171"/>
      <c r="F245" s="12"/>
      <c r="G245" s="12"/>
      <c r="H245" s="12"/>
      <c r="I245" s="12"/>
      <c r="J245" s="12"/>
      <c r="K245" s="12"/>
      <c r="L245" s="167"/>
      <c r="M245" s="172"/>
      <c r="N245" s="172"/>
      <c r="O245" s="167"/>
    </row>
    <row r="246" spans="1:15" s="28" customFormat="1" ht="15" customHeight="1" x14ac:dyDescent="0.25">
      <c r="A246" s="61"/>
      <c r="B246" s="12"/>
      <c r="C246" s="61"/>
      <c r="D246" s="61"/>
      <c r="E246" s="171"/>
      <c r="F246" s="12"/>
      <c r="G246" s="12"/>
      <c r="H246" s="12"/>
      <c r="I246" s="12"/>
      <c r="J246" s="12"/>
      <c r="K246" s="12"/>
      <c r="L246" s="167"/>
      <c r="M246" s="172"/>
      <c r="N246" s="172"/>
      <c r="O246" s="167"/>
    </row>
    <row r="247" spans="1:15" s="28" customFormat="1" ht="15" customHeight="1" x14ac:dyDescent="0.25">
      <c r="A247" s="61"/>
      <c r="B247" s="12"/>
      <c r="C247" s="61"/>
      <c r="D247" s="61"/>
      <c r="E247" s="171"/>
      <c r="F247" s="12"/>
      <c r="G247" s="12"/>
      <c r="H247" s="12"/>
      <c r="I247" s="12"/>
      <c r="J247" s="12"/>
      <c r="K247" s="12"/>
      <c r="L247" s="167"/>
      <c r="M247" s="172"/>
      <c r="N247" s="172"/>
      <c r="O247" s="167"/>
    </row>
    <row r="248" spans="1:15" s="28" customFormat="1" ht="15" customHeight="1" x14ac:dyDescent="0.25">
      <c r="A248" s="61"/>
      <c r="B248" s="12"/>
      <c r="C248" s="61"/>
      <c r="D248" s="61"/>
      <c r="E248" s="171"/>
      <c r="F248" s="12"/>
      <c r="G248" s="12"/>
      <c r="H248" s="12"/>
      <c r="I248" s="12"/>
      <c r="J248" s="12"/>
      <c r="K248" s="12"/>
      <c r="L248" s="167"/>
      <c r="M248" s="172"/>
      <c r="N248" s="172"/>
      <c r="O248" s="167"/>
    </row>
    <row r="249" spans="1:15" s="28" customFormat="1" ht="15" customHeight="1" x14ac:dyDescent="0.25">
      <c r="A249" s="61"/>
      <c r="B249" s="12"/>
      <c r="C249" s="61"/>
      <c r="D249" s="61"/>
      <c r="E249" s="171"/>
      <c r="F249" s="12"/>
      <c r="G249" s="12"/>
      <c r="H249" s="12"/>
      <c r="I249" s="12"/>
      <c r="J249" s="12"/>
      <c r="K249" s="12"/>
      <c r="L249" s="167"/>
      <c r="M249" s="172"/>
      <c r="N249" s="172"/>
      <c r="O249" s="167"/>
    </row>
    <row r="250" spans="1:15" s="28" customFormat="1" ht="15" customHeight="1" x14ac:dyDescent="0.25">
      <c r="A250" s="61"/>
      <c r="B250" s="12"/>
      <c r="C250" s="61"/>
      <c r="D250" s="61"/>
      <c r="E250" s="171"/>
      <c r="F250" s="12"/>
      <c r="G250" s="12"/>
      <c r="H250" s="12"/>
      <c r="I250" s="12"/>
      <c r="J250" s="12"/>
      <c r="K250" s="12"/>
      <c r="L250" s="167"/>
      <c r="M250" s="172"/>
      <c r="N250" s="172"/>
      <c r="O250" s="167"/>
    </row>
    <row r="251" spans="1:15" s="28" customFormat="1" ht="15" customHeight="1" x14ac:dyDescent="0.25">
      <c r="A251" s="61"/>
      <c r="B251" s="12"/>
      <c r="C251" s="61"/>
      <c r="D251" s="61"/>
      <c r="E251" s="171"/>
      <c r="F251" s="12"/>
      <c r="G251" s="12"/>
      <c r="H251" s="12"/>
      <c r="I251" s="12"/>
      <c r="J251" s="12"/>
      <c r="K251" s="12"/>
      <c r="L251" s="167"/>
      <c r="M251" s="172"/>
      <c r="N251" s="172"/>
      <c r="O251" s="167"/>
    </row>
    <row r="252" spans="1:15" s="28" customFormat="1" ht="15" customHeight="1" x14ac:dyDescent="0.25">
      <c r="A252" s="61"/>
      <c r="B252" s="12"/>
      <c r="C252" s="61"/>
      <c r="D252" s="61"/>
      <c r="E252" s="171"/>
      <c r="F252" s="12"/>
      <c r="G252" s="12"/>
      <c r="H252" s="12"/>
      <c r="I252" s="12"/>
      <c r="J252" s="12"/>
      <c r="K252" s="12"/>
      <c r="L252" s="167"/>
      <c r="M252" s="172"/>
      <c r="N252" s="172"/>
      <c r="O252" s="167"/>
    </row>
    <row r="253" spans="1:15" s="28" customFormat="1" ht="15" customHeight="1" x14ac:dyDescent="0.25">
      <c r="A253" s="61"/>
      <c r="B253" s="12"/>
      <c r="C253" s="61"/>
      <c r="D253" s="61"/>
      <c r="E253" s="171"/>
      <c r="F253" s="12"/>
      <c r="G253" s="12"/>
      <c r="H253" s="12"/>
      <c r="I253" s="12"/>
      <c r="J253" s="12"/>
      <c r="K253" s="12"/>
      <c r="L253" s="167"/>
      <c r="M253" s="172"/>
      <c r="N253" s="172"/>
      <c r="O253" s="167"/>
    </row>
    <row r="254" spans="1:15" s="28" customFormat="1" ht="15" customHeight="1" x14ac:dyDescent="0.25">
      <c r="A254" s="61"/>
      <c r="B254" s="61"/>
      <c r="C254" s="61"/>
      <c r="D254" s="62"/>
      <c r="E254" s="12"/>
      <c r="F254" s="12"/>
      <c r="G254" s="12"/>
      <c r="H254" s="12"/>
      <c r="I254" s="12"/>
      <c r="J254" s="12"/>
      <c r="K254" s="12"/>
      <c r="L254" s="167"/>
      <c r="M254" s="172"/>
      <c r="N254" s="172"/>
      <c r="O254" s="167"/>
    </row>
    <row r="255" spans="1:15" s="28" customFormat="1" ht="15" customHeight="1" x14ac:dyDescent="0.25">
      <c r="A255" s="17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67"/>
      <c r="M255" s="172"/>
      <c r="N255" s="172"/>
      <c r="O255" s="167"/>
    </row>
    <row r="256" spans="1:15" s="28" customFormat="1" ht="1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67"/>
      <c r="M256" s="172"/>
      <c r="N256" s="172"/>
      <c r="O256" s="167"/>
    </row>
    <row r="257" spans="1:22" s="28" customFormat="1" ht="1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67"/>
      <c r="M257" s="172"/>
      <c r="N257" s="172"/>
      <c r="O257" s="167"/>
    </row>
    <row r="258" spans="1:22" s="28" customFormat="1" ht="1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67"/>
      <c r="M258" s="172"/>
      <c r="N258" s="172"/>
      <c r="O258" s="167"/>
    </row>
    <row r="259" spans="1:22" s="28" customFormat="1" ht="15" customHeight="1" x14ac:dyDescent="0.25">
      <c r="A259" s="12"/>
      <c r="B259" s="61"/>
      <c r="C259" s="61"/>
      <c r="D259" s="62"/>
      <c r="E259" s="12"/>
      <c r="F259" s="12"/>
      <c r="G259" s="12"/>
      <c r="H259" s="12"/>
      <c r="I259" s="12"/>
      <c r="J259" s="12"/>
      <c r="K259" s="12"/>
      <c r="L259" s="167"/>
      <c r="M259" s="172"/>
      <c r="N259" s="172"/>
      <c r="O259" s="167"/>
    </row>
    <row r="260" spans="1:22" s="28" customFormat="1" ht="15" customHeight="1" x14ac:dyDescent="0.25">
      <c r="A260" s="173"/>
      <c r="B260" s="61"/>
      <c r="C260" s="61"/>
      <c r="D260" s="62"/>
      <c r="E260" s="12"/>
      <c r="F260" s="12"/>
      <c r="G260" s="12"/>
      <c r="H260" s="12"/>
      <c r="I260" s="12"/>
      <c r="J260" s="12"/>
      <c r="K260" s="12"/>
      <c r="L260" s="167"/>
      <c r="M260" s="172"/>
      <c r="N260" s="172"/>
      <c r="O260" s="167"/>
    </row>
    <row r="261" spans="1:22" s="28" customFormat="1" ht="15" customHeight="1" x14ac:dyDescent="0.25">
      <c r="A261" s="173"/>
      <c r="B261" s="61"/>
      <c r="C261" s="61"/>
      <c r="D261" s="62"/>
      <c r="E261" s="12"/>
      <c r="F261" s="12"/>
      <c r="G261" s="12"/>
      <c r="H261" s="12"/>
      <c r="I261" s="12"/>
      <c r="J261" s="12"/>
      <c r="K261" s="12"/>
      <c r="L261" s="167"/>
      <c r="M261" s="172"/>
      <c r="N261" s="172"/>
      <c r="O261" s="167"/>
    </row>
    <row r="262" spans="1:22" s="28" customFormat="1" ht="15" customHeight="1" x14ac:dyDescent="0.25">
      <c r="A262" s="173"/>
      <c r="B262" s="61"/>
      <c r="C262" s="61"/>
      <c r="D262" s="62"/>
      <c r="E262" s="12"/>
      <c r="F262" s="12"/>
      <c r="G262" s="12"/>
      <c r="H262" s="12"/>
      <c r="I262" s="12"/>
      <c r="J262" s="12"/>
      <c r="K262" s="12"/>
      <c r="L262" s="167"/>
      <c r="M262" s="172"/>
      <c r="N262" s="172"/>
      <c r="O262" s="167"/>
    </row>
    <row r="263" spans="1:22" s="28" customFormat="1" ht="15" customHeight="1" x14ac:dyDescent="0.25">
      <c r="A263" s="173"/>
      <c r="B263" s="61"/>
      <c r="C263" s="61"/>
      <c r="D263" s="62"/>
      <c r="E263" s="12"/>
      <c r="F263" s="12"/>
      <c r="G263" s="12"/>
      <c r="H263" s="12"/>
      <c r="I263" s="12"/>
      <c r="J263" s="12"/>
      <c r="K263" s="12"/>
      <c r="L263" s="167"/>
      <c r="M263" s="172"/>
      <c r="N263" s="172"/>
      <c r="O263" s="167"/>
    </row>
    <row r="264" spans="1:22" s="28" customFormat="1" ht="15" customHeight="1" x14ac:dyDescent="0.25">
      <c r="A264" s="173"/>
      <c r="B264" s="61"/>
      <c r="C264" s="61"/>
      <c r="D264" s="62"/>
      <c r="E264" s="12"/>
      <c r="F264" s="12"/>
      <c r="G264" s="12"/>
      <c r="H264" s="12"/>
      <c r="I264" s="12"/>
      <c r="J264" s="12"/>
      <c r="K264" s="12"/>
      <c r="L264" s="167"/>
      <c r="M264" s="172"/>
      <c r="N264" s="172"/>
      <c r="O264" s="167"/>
    </row>
    <row r="265" spans="1:22" s="28" customFormat="1" ht="15" customHeight="1" x14ac:dyDescent="0.25">
      <c r="A265" s="173"/>
      <c r="B265" s="61"/>
      <c r="C265" s="61"/>
      <c r="D265" s="62"/>
      <c r="E265" s="12"/>
      <c r="F265" s="12"/>
      <c r="G265" s="12"/>
      <c r="H265" s="12"/>
      <c r="I265" s="12"/>
      <c r="J265" s="12"/>
      <c r="K265" s="12"/>
      <c r="L265" s="167"/>
      <c r="M265" s="172"/>
      <c r="N265" s="172"/>
      <c r="O265" s="167"/>
    </row>
    <row r="266" spans="1:22" s="28" customFormat="1" ht="15" customHeight="1" x14ac:dyDescent="0.25">
      <c r="A266" s="173"/>
      <c r="B266" s="61"/>
      <c r="C266" s="61"/>
      <c r="D266" s="62"/>
      <c r="E266" s="12"/>
      <c r="F266" s="12"/>
      <c r="G266" s="12"/>
      <c r="H266" s="12"/>
      <c r="I266" s="12"/>
      <c r="J266" s="12"/>
      <c r="K266" s="12"/>
      <c r="L266" s="167"/>
      <c r="M266" s="172"/>
      <c r="N266" s="172"/>
      <c r="O266" s="167"/>
    </row>
    <row r="267" spans="1:22" s="28" customFormat="1" ht="15" customHeight="1" x14ac:dyDescent="0.25">
      <c r="A267" s="173"/>
      <c r="B267" s="61"/>
      <c r="C267" s="61"/>
      <c r="D267" s="62"/>
      <c r="E267" s="12"/>
      <c r="F267" s="12"/>
      <c r="G267" s="12"/>
      <c r="H267" s="12"/>
      <c r="I267" s="12"/>
      <c r="J267" s="12"/>
      <c r="K267" s="12"/>
      <c r="L267" s="167"/>
      <c r="M267" s="172"/>
      <c r="N267" s="172"/>
      <c r="O267" s="167"/>
      <c r="Q267" s="12"/>
      <c r="R267" s="12"/>
      <c r="S267" s="12"/>
    </row>
    <row r="268" spans="1:22" ht="15" customHeight="1" x14ac:dyDescent="0.25">
      <c r="L268" s="167"/>
      <c r="M268" s="172"/>
      <c r="N268" s="172"/>
      <c r="O268" s="167"/>
      <c r="P268" s="28"/>
      <c r="Q268" s="28"/>
      <c r="R268" s="28"/>
      <c r="S268" s="28"/>
      <c r="V268" s="12"/>
    </row>
    <row r="269" spans="1:22" s="28" customFormat="1" ht="15" customHeight="1" x14ac:dyDescent="0.25">
      <c r="A269" s="173"/>
      <c r="B269" s="61"/>
      <c r="C269" s="61"/>
      <c r="D269" s="62"/>
      <c r="E269" s="12"/>
      <c r="F269" s="12"/>
      <c r="G269" s="12"/>
      <c r="H269" s="12"/>
      <c r="I269" s="12"/>
      <c r="J269" s="12"/>
      <c r="K269" s="12"/>
      <c r="L269" s="167"/>
      <c r="M269" s="172"/>
      <c r="N269" s="172"/>
      <c r="O269" s="167"/>
    </row>
    <row r="270" spans="1:22" s="28" customFormat="1" ht="15" customHeight="1" x14ac:dyDescent="0.25">
      <c r="A270" s="173"/>
      <c r="B270" s="61"/>
      <c r="C270" s="61"/>
      <c r="D270" s="62"/>
      <c r="E270" s="12"/>
      <c r="F270" s="12"/>
      <c r="G270" s="12"/>
      <c r="H270" s="12"/>
      <c r="I270" s="12"/>
      <c r="J270" s="12"/>
      <c r="K270" s="12"/>
      <c r="L270" s="167"/>
      <c r="M270" s="172"/>
      <c r="N270" s="172"/>
      <c r="O270" s="167"/>
    </row>
    <row r="271" spans="1:22" s="28" customFormat="1" ht="15" customHeight="1" x14ac:dyDescent="0.25">
      <c r="A271" s="173"/>
      <c r="B271" s="61"/>
      <c r="C271" s="61"/>
      <c r="D271" s="62"/>
      <c r="E271" s="12"/>
      <c r="F271" s="12"/>
      <c r="G271" s="12"/>
      <c r="H271" s="12"/>
      <c r="I271" s="12"/>
      <c r="J271" s="12"/>
      <c r="K271" s="12"/>
      <c r="L271" s="167"/>
      <c r="M271" s="172"/>
      <c r="N271" s="172"/>
      <c r="O271" s="167"/>
    </row>
    <row r="272" spans="1:22" s="28" customFormat="1" ht="15" customHeight="1" x14ac:dyDescent="0.25">
      <c r="A272" s="173"/>
      <c r="B272" s="61"/>
      <c r="C272" s="61"/>
      <c r="D272" s="62"/>
      <c r="E272" s="12"/>
      <c r="F272" s="12"/>
      <c r="G272" s="12"/>
      <c r="H272" s="12"/>
      <c r="I272" s="12"/>
      <c r="J272" s="12"/>
      <c r="K272" s="12"/>
      <c r="L272" s="167"/>
      <c r="M272" s="172"/>
      <c r="N272" s="172"/>
      <c r="O272" s="167"/>
    </row>
    <row r="273" spans="1:246" s="28" customFormat="1" ht="15" customHeight="1" x14ac:dyDescent="0.25">
      <c r="A273" s="173"/>
      <c r="B273" s="61"/>
      <c r="C273" s="61"/>
      <c r="D273" s="62"/>
      <c r="E273" s="12"/>
      <c r="F273" s="12"/>
      <c r="G273" s="12"/>
      <c r="H273" s="12"/>
      <c r="I273" s="12"/>
      <c r="J273" s="12"/>
      <c r="K273" s="12"/>
      <c r="L273" s="167"/>
      <c r="M273" s="172"/>
      <c r="N273" s="172"/>
      <c r="O273" s="167"/>
    </row>
    <row r="274" spans="1:246" s="28" customFormat="1" ht="15" customHeight="1" x14ac:dyDescent="0.25">
      <c r="A274" s="173"/>
      <c r="B274" s="61"/>
      <c r="C274" s="61"/>
      <c r="D274" s="62"/>
      <c r="E274" s="12"/>
      <c r="F274" s="12"/>
      <c r="G274" s="12"/>
      <c r="H274" s="12"/>
      <c r="I274" s="12"/>
      <c r="J274" s="12"/>
      <c r="K274" s="12"/>
      <c r="L274" s="167"/>
      <c r="M274" s="172"/>
      <c r="N274" s="172"/>
      <c r="O274" s="167"/>
      <c r="Q274" s="12"/>
      <c r="R274" s="12"/>
      <c r="S274" s="12"/>
    </row>
    <row r="275" spans="1:246" ht="15" customHeight="1" x14ac:dyDescent="0.25">
      <c r="L275" s="167"/>
      <c r="M275" s="172"/>
      <c r="N275" s="172"/>
      <c r="O275" s="167"/>
    </row>
    <row r="276" spans="1:246" ht="15" customHeight="1" x14ac:dyDescent="0.25">
      <c r="L276" s="167"/>
      <c r="M276" s="172"/>
      <c r="N276" s="172"/>
      <c r="P276" s="28"/>
    </row>
    <row r="277" spans="1:246" ht="15" customHeight="1" x14ac:dyDescent="0.25">
      <c r="L277" s="167"/>
      <c r="M277" s="172"/>
      <c r="N277" s="172"/>
      <c r="O277" s="167"/>
      <c r="P277" s="28"/>
    </row>
    <row r="278" spans="1:246" ht="15" customHeight="1" x14ac:dyDescent="0.25">
      <c r="L278" s="167"/>
      <c r="M278" s="172"/>
      <c r="N278" s="172"/>
      <c r="O278" s="167"/>
      <c r="P278" s="28"/>
    </row>
    <row r="279" spans="1:246" ht="15" customHeight="1" x14ac:dyDescent="0.25">
      <c r="O279" s="167"/>
      <c r="P279" s="28"/>
      <c r="Q279" s="176"/>
      <c r="R279" s="176"/>
      <c r="S279" s="176"/>
    </row>
    <row r="280" spans="1:246" ht="15" customHeight="1" x14ac:dyDescent="0.25">
      <c r="L280" s="167"/>
      <c r="M280" s="172"/>
      <c r="N280" s="172"/>
      <c r="O280" s="167"/>
      <c r="P280" s="28"/>
      <c r="Q280" s="176"/>
      <c r="R280" s="176"/>
      <c r="S280" s="176"/>
      <c r="T280" s="176"/>
      <c r="U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176"/>
      <c r="BG280" s="176"/>
      <c r="BH280" s="176"/>
      <c r="BI280" s="176"/>
      <c r="BJ280" s="176"/>
      <c r="BK280" s="176"/>
      <c r="BL280" s="176"/>
      <c r="BM280" s="176"/>
      <c r="BN280" s="176"/>
      <c r="BO280" s="176"/>
      <c r="BP280" s="176"/>
      <c r="BQ280" s="176"/>
      <c r="BR280" s="176"/>
      <c r="BS280" s="176"/>
      <c r="BT280" s="176"/>
      <c r="BU280" s="176"/>
      <c r="BV280" s="176"/>
      <c r="BW280" s="176"/>
      <c r="BX280" s="176"/>
      <c r="BY280" s="176"/>
      <c r="BZ280" s="176"/>
      <c r="CA280" s="176"/>
      <c r="CB280" s="176"/>
      <c r="CC280" s="176"/>
      <c r="CD280" s="176"/>
      <c r="CE280" s="176"/>
      <c r="CF280" s="176"/>
      <c r="CG280" s="176"/>
      <c r="CH280" s="176"/>
      <c r="CI280" s="176"/>
      <c r="CJ280" s="176"/>
      <c r="CK280" s="176"/>
      <c r="CL280" s="176"/>
      <c r="CM280" s="176"/>
      <c r="CN280" s="176"/>
      <c r="CO280" s="176"/>
      <c r="CP280" s="176"/>
      <c r="CQ280" s="176"/>
      <c r="CR280" s="176"/>
      <c r="CS280" s="176"/>
      <c r="CT280" s="176"/>
      <c r="CU280" s="176"/>
      <c r="CV280" s="176"/>
      <c r="CW280" s="176"/>
      <c r="CX280" s="176"/>
      <c r="CY280" s="176"/>
      <c r="CZ280" s="176"/>
      <c r="DA280" s="176"/>
      <c r="DB280" s="176"/>
      <c r="DC280" s="176"/>
      <c r="DD280" s="176"/>
      <c r="DE280" s="176"/>
      <c r="DF280" s="176"/>
      <c r="DG280" s="176"/>
      <c r="DH280" s="176"/>
      <c r="DI280" s="176"/>
      <c r="DJ280" s="176"/>
      <c r="DK280" s="176"/>
      <c r="DL280" s="176"/>
      <c r="DM280" s="176"/>
      <c r="DN280" s="176"/>
      <c r="DO280" s="176"/>
      <c r="DP280" s="176"/>
      <c r="DQ280" s="176"/>
      <c r="DR280" s="176"/>
      <c r="DS280" s="176"/>
      <c r="DT280" s="176"/>
      <c r="DU280" s="176"/>
      <c r="DV280" s="176"/>
      <c r="DW280" s="176"/>
      <c r="DX280" s="176"/>
      <c r="DY280" s="176"/>
      <c r="DZ280" s="176"/>
      <c r="EA280" s="176"/>
      <c r="EB280" s="176"/>
      <c r="EC280" s="176"/>
      <c r="ED280" s="176"/>
      <c r="EE280" s="176"/>
      <c r="EF280" s="176"/>
      <c r="EG280" s="176"/>
      <c r="EH280" s="176"/>
      <c r="EI280" s="176"/>
      <c r="EJ280" s="176"/>
      <c r="EK280" s="176"/>
      <c r="EL280" s="176"/>
      <c r="EM280" s="176"/>
      <c r="EN280" s="176"/>
      <c r="EO280" s="176"/>
      <c r="EP280" s="176"/>
      <c r="EQ280" s="176"/>
      <c r="ER280" s="176"/>
      <c r="ES280" s="176"/>
      <c r="ET280" s="176"/>
      <c r="EU280" s="176"/>
      <c r="EV280" s="176"/>
      <c r="EW280" s="176"/>
      <c r="EX280" s="176"/>
      <c r="EY280" s="176"/>
      <c r="EZ280" s="176"/>
      <c r="FA280" s="176"/>
      <c r="FB280" s="176"/>
      <c r="FC280" s="176"/>
      <c r="FD280" s="176"/>
      <c r="FE280" s="176"/>
      <c r="FF280" s="176"/>
      <c r="FG280" s="176"/>
      <c r="FH280" s="176"/>
      <c r="FI280" s="176"/>
      <c r="FJ280" s="176"/>
      <c r="FK280" s="176"/>
      <c r="FL280" s="176"/>
      <c r="FM280" s="176"/>
      <c r="FN280" s="176"/>
      <c r="FO280" s="176"/>
      <c r="FP280" s="176"/>
      <c r="FQ280" s="176"/>
      <c r="FR280" s="176"/>
      <c r="FS280" s="176"/>
      <c r="FT280" s="176"/>
      <c r="FU280" s="176"/>
      <c r="FV280" s="176"/>
      <c r="FW280" s="176"/>
      <c r="FX280" s="176"/>
      <c r="FY280" s="176"/>
      <c r="FZ280" s="176"/>
      <c r="GA280" s="176"/>
      <c r="GB280" s="176"/>
      <c r="GC280" s="176"/>
      <c r="GD280" s="176"/>
      <c r="GE280" s="176"/>
      <c r="GF280" s="176"/>
      <c r="GG280" s="176"/>
      <c r="GH280" s="176"/>
      <c r="GI280" s="176"/>
      <c r="GJ280" s="176"/>
      <c r="GK280" s="176"/>
      <c r="GL280" s="176"/>
      <c r="GM280" s="176"/>
      <c r="GN280" s="176"/>
      <c r="GO280" s="176"/>
      <c r="GP280" s="176"/>
      <c r="GQ280" s="176"/>
      <c r="GR280" s="176"/>
      <c r="GS280" s="176"/>
      <c r="GT280" s="176"/>
      <c r="GU280" s="176"/>
      <c r="GV280" s="176"/>
      <c r="GW280" s="176"/>
      <c r="GX280" s="176"/>
      <c r="GY280" s="176"/>
      <c r="GZ280" s="176"/>
      <c r="HA280" s="176"/>
      <c r="HB280" s="176"/>
      <c r="HC280" s="176"/>
      <c r="HD280" s="176"/>
      <c r="HE280" s="176"/>
      <c r="HF280" s="176"/>
      <c r="HG280" s="176"/>
      <c r="HH280" s="176"/>
      <c r="HI280" s="176"/>
      <c r="HJ280" s="176"/>
      <c r="HK280" s="176"/>
      <c r="HL280" s="176"/>
      <c r="HM280" s="176"/>
      <c r="HN280" s="176"/>
      <c r="HO280" s="176"/>
      <c r="HP280" s="176"/>
      <c r="HQ280" s="176"/>
      <c r="HR280" s="176"/>
      <c r="HS280" s="176"/>
      <c r="HT280" s="176"/>
      <c r="HU280" s="176"/>
      <c r="HV280" s="176"/>
      <c r="HW280" s="176"/>
      <c r="HX280" s="176"/>
      <c r="HY280" s="176"/>
      <c r="HZ280" s="176"/>
      <c r="IA280" s="176"/>
      <c r="IB280" s="176"/>
      <c r="IC280" s="176"/>
      <c r="ID280" s="176"/>
      <c r="IE280" s="176"/>
      <c r="IF280" s="176"/>
      <c r="IG280" s="176"/>
      <c r="IH280" s="176"/>
      <c r="II280" s="176"/>
      <c r="IJ280" s="176"/>
      <c r="IK280" s="176"/>
      <c r="IL280" s="176"/>
    </row>
    <row r="281" spans="1:246" s="176" customFormat="1" ht="15" customHeight="1" x14ac:dyDescent="0.25">
      <c r="A281" s="173"/>
      <c r="B281" s="61"/>
      <c r="C281" s="61"/>
      <c r="D281" s="62"/>
      <c r="E281" s="12"/>
      <c r="F281" s="12"/>
      <c r="G281" s="12"/>
      <c r="H281" s="12"/>
      <c r="I281" s="12"/>
      <c r="J281" s="12"/>
      <c r="K281" s="12"/>
      <c r="L281" s="167"/>
      <c r="M281" s="172"/>
      <c r="N281" s="172"/>
      <c r="O281" s="167"/>
      <c r="P281" s="28"/>
    </row>
    <row r="282" spans="1:246" s="176" customFormat="1" ht="15" customHeight="1" x14ac:dyDescent="0.25">
      <c r="A282" s="173"/>
      <c r="B282" s="61"/>
      <c r="C282" s="61"/>
      <c r="D282" s="62"/>
      <c r="E282" s="12"/>
      <c r="F282" s="12"/>
      <c r="G282" s="12"/>
      <c r="H282" s="12"/>
      <c r="I282" s="12"/>
      <c r="J282" s="12"/>
      <c r="K282" s="12"/>
      <c r="L282" s="167"/>
      <c r="M282" s="172"/>
      <c r="N282" s="172"/>
      <c r="O282" s="167"/>
      <c r="P282" s="12"/>
    </row>
    <row r="283" spans="1:246" s="176" customFormat="1" ht="15" customHeight="1" x14ac:dyDescent="0.25">
      <c r="A283" s="173"/>
      <c r="B283" s="61"/>
      <c r="C283" s="61"/>
      <c r="D283" s="62"/>
      <c r="E283" s="12"/>
      <c r="F283" s="12"/>
      <c r="G283" s="12"/>
      <c r="H283" s="12"/>
      <c r="I283" s="12"/>
      <c r="J283" s="12"/>
      <c r="K283" s="12"/>
      <c r="L283" s="174"/>
      <c r="M283" s="175"/>
      <c r="N283" s="175"/>
      <c r="O283" s="174"/>
      <c r="P283" s="12"/>
    </row>
    <row r="284" spans="1:246" s="176" customFormat="1" ht="15" customHeight="1" x14ac:dyDescent="0.25">
      <c r="A284" s="173"/>
      <c r="B284" s="61"/>
      <c r="C284" s="61"/>
      <c r="D284" s="62"/>
      <c r="E284" s="12"/>
      <c r="F284" s="12"/>
      <c r="G284" s="12"/>
      <c r="H284" s="12"/>
      <c r="I284" s="12"/>
      <c r="J284" s="12"/>
      <c r="K284" s="12"/>
      <c r="L284" s="174"/>
      <c r="M284" s="175"/>
      <c r="N284" s="175"/>
      <c r="O284" s="174"/>
      <c r="P284" s="12"/>
    </row>
    <row r="285" spans="1:246" s="176" customFormat="1" ht="15" customHeight="1" x14ac:dyDescent="0.25">
      <c r="A285" s="173"/>
      <c r="B285" s="61"/>
      <c r="C285" s="61"/>
      <c r="D285" s="62"/>
      <c r="E285" s="12"/>
      <c r="F285" s="12"/>
      <c r="G285" s="12"/>
      <c r="H285" s="12"/>
      <c r="I285" s="12"/>
      <c r="J285" s="12"/>
      <c r="K285" s="12"/>
      <c r="L285" s="174"/>
      <c r="M285" s="175"/>
      <c r="N285" s="175"/>
      <c r="O285" s="174"/>
      <c r="P285" s="12"/>
    </row>
    <row r="286" spans="1:246" s="176" customFormat="1" ht="15" customHeight="1" x14ac:dyDescent="0.25">
      <c r="A286" s="173"/>
      <c r="B286" s="61"/>
      <c r="C286" s="61"/>
      <c r="D286" s="62"/>
      <c r="E286" s="12"/>
      <c r="F286" s="12"/>
      <c r="G286" s="12"/>
      <c r="H286" s="12"/>
      <c r="I286" s="12"/>
      <c r="J286" s="12"/>
      <c r="K286" s="12"/>
      <c r="L286" s="174"/>
      <c r="M286" s="175"/>
      <c r="N286" s="175"/>
      <c r="O286" s="174"/>
      <c r="P286" s="12"/>
    </row>
    <row r="287" spans="1:246" s="176" customFormat="1" ht="15" customHeight="1" x14ac:dyDescent="0.25">
      <c r="A287" s="173"/>
      <c r="B287" s="61"/>
      <c r="C287" s="61"/>
      <c r="D287" s="62"/>
      <c r="E287" s="12"/>
      <c r="F287" s="12"/>
      <c r="G287" s="12"/>
      <c r="H287" s="12"/>
      <c r="I287" s="12"/>
      <c r="J287" s="12"/>
      <c r="K287" s="12"/>
      <c r="L287" s="174"/>
      <c r="M287" s="175"/>
      <c r="N287" s="175"/>
      <c r="O287" s="174"/>
    </row>
    <row r="288" spans="1:246" s="176" customFormat="1" ht="15" customHeight="1" x14ac:dyDescent="0.25">
      <c r="A288" s="173"/>
      <c r="B288" s="61"/>
      <c r="C288" s="61"/>
      <c r="D288" s="62"/>
      <c r="E288" s="12"/>
      <c r="F288" s="12"/>
      <c r="G288" s="12"/>
      <c r="H288" s="12"/>
      <c r="I288" s="12"/>
      <c r="J288" s="12"/>
      <c r="K288" s="12"/>
      <c r="L288" s="174"/>
      <c r="M288" s="175"/>
      <c r="N288" s="175"/>
      <c r="O288" s="177"/>
      <c r="Q288" s="12"/>
      <c r="R288" s="12"/>
      <c r="S288" s="12"/>
    </row>
    <row r="289" spans="1:22" ht="15" customHeight="1" x14ac:dyDescent="0.25">
      <c r="O289" s="177"/>
      <c r="P289" s="176"/>
      <c r="V289" s="12"/>
    </row>
    <row r="290" spans="1:22" ht="15" customHeight="1" x14ac:dyDescent="0.25">
      <c r="O290" s="177"/>
      <c r="P290" s="176"/>
      <c r="V290" s="12"/>
    </row>
    <row r="291" spans="1:22" ht="15" customHeight="1" x14ac:dyDescent="0.25">
      <c r="L291" s="177"/>
      <c r="M291" s="178"/>
      <c r="N291" s="178"/>
      <c r="O291" s="177"/>
      <c r="P291" s="176"/>
      <c r="V291" s="12"/>
    </row>
    <row r="292" spans="1:22" ht="15" customHeight="1" x14ac:dyDescent="0.25">
      <c r="L292" s="177"/>
      <c r="M292" s="178"/>
      <c r="N292" s="178"/>
      <c r="O292" s="177"/>
      <c r="P292" s="176"/>
      <c r="V292" s="12"/>
    </row>
    <row r="293" spans="1:22" ht="15" customHeight="1" x14ac:dyDescent="0.25">
      <c r="L293" s="177"/>
      <c r="M293" s="178"/>
      <c r="N293" s="178"/>
      <c r="O293" s="177"/>
      <c r="P293" s="176"/>
      <c r="V293" s="12"/>
    </row>
    <row r="294" spans="1:22" ht="15" customHeight="1" x14ac:dyDescent="0.25">
      <c r="L294" s="177"/>
      <c r="M294" s="178"/>
      <c r="N294" s="178"/>
      <c r="O294" s="177"/>
      <c r="P294" s="176"/>
      <c r="V294" s="12"/>
    </row>
    <row r="295" spans="1:22" ht="15" customHeight="1" x14ac:dyDescent="0.25">
      <c r="L295" s="177"/>
      <c r="M295" s="178"/>
      <c r="N295" s="178"/>
      <c r="O295" s="177"/>
      <c r="P295" s="176"/>
      <c r="V295" s="12"/>
    </row>
    <row r="296" spans="1:22" ht="15" customHeight="1" x14ac:dyDescent="0.25">
      <c r="L296" s="177"/>
      <c r="M296" s="178"/>
      <c r="N296" s="178"/>
      <c r="O296" s="177"/>
      <c r="V296" s="12"/>
    </row>
    <row r="297" spans="1:22" ht="15" customHeight="1" x14ac:dyDescent="0.25">
      <c r="L297" s="177"/>
      <c r="M297" s="178"/>
      <c r="N297" s="178"/>
      <c r="Q297" s="176"/>
      <c r="R297" s="176"/>
      <c r="S297" s="176"/>
      <c r="V297" s="12"/>
    </row>
    <row r="298" spans="1:22" s="176" customFormat="1" ht="15" customHeight="1" x14ac:dyDescent="0.25">
      <c r="A298" s="173"/>
      <c r="B298" s="61"/>
      <c r="C298" s="61"/>
      <c r="D298" s="62"/>
      <c r="E298" s="12"/>
      <c r="F298" s="12"/>
      <c r="G298" s="12"/>
      <c r="H298" s="12"/>
      <c r="I298" s="12"/>
      <c r="J298" s="12"/>
      <c r="K298" s="12"/>
      <c r="L298" s="177"/>
      <c r="M298" s="178"/>
      <c r="N298" s="178"/>
      <c r="O298" s="174"/>
      <c r="P298" s="12"/>
      <c r="Q298" s="12"/>
      <c r="R298" s="12"/>
      <c r="S298" s="12"/>
    </row>
    <row r="299" spans="1:22" ht="15" customHeight="1" x14ac:dyDescent="0.25">
      <c r="L299" s="177"/>
      <c r="M299" s="178"/>
      <c r="N299" s="178"/>
      <c r="V299" s="12"/>
    </row>
    <row r="300" spans="1:22" ht="15" customHeight="1" x14ac:dyDescent="0.25">
      <c r="V300" s="12"/>
    </row>
    <row r="301" spans="1:22" ht="15" customHeight="1" x14ac:dyDescent="0.25">
      <c r="Q301" s="176"/>
      <c r="R301" s="176"/>
      <c r="S301" s="176"/>
    </row>
    <row r="302" spans="1:22" s="176" customFormat="1" ht="15" customHeight="1" x14ac:dyDescent="0.25">
      <c r="A302" s="173"/>
      <c r="B302" s="61"/>
      <c r="C302" s="61"/>
      <c r="D302" s="62"/>
      <c r="E302" s="12"/>
      <c r="F302" s="12"/>
      <c r="G302" s="12"/>
      <c r="H302" s="12"/>
      <c r="I302" s="12"/>
      <c r="J302" s="12"/>
      <c r="K302" s="12"/>
      <c r="L302" s="174"/>
      <c r="M302" s="175"/>
      <c r="N302" s="175"/>
      <c r="O302" s="174"/>
      <c r="P302" s="12"/>
    </row>
    <row r="303" spans="1:22" s="176" customFormat="1" ht="15" customHeight="1" x14ac:dyDescent="0.25">
      <c r="A303" s="173"/>
      <c r="B303" s="61"/>
      <c r="C303" s="61"/>
      <c r="D303" s="62"/>
      <c r="E303" s="12"/>
      <c r="F303" s="12"/>
      <c r="G303" s="12"/>
      <c r="H303" s="12"/>
      <c r="I303" s="12"/>
      <c r="J303" s="12"/>
      <c r="K303" s="12"/>
      <c r="L303" s="174"/>
      <c r="M303" s="175"/>
      <c r="N303" s="175"/>
      <c r="O303" s="174"/>
      <c r="P303" s="12"/>
      <c r="Q303" s="12"/>
      <c r="R303" s="12"/>
      <c r="S303" s="12"/>
    </row>
    <row r="304" spans="1:22" ht="15" customHeight="1" x14ac:dyDescent="0.25"/>
    <row r="305" spans="1:22" ht="15" customHeight="1" x14ac:dyDescent="0.25">
      <c r="P305" s="176"/>
    </row>
    <row r="306" spans="1:22" ht="15" customHeight="1" x14ac:dyDescent="0.25">
      <c r="O306" s="177"/>
      <c r="V306" s="12"/>
    </row>
    <row r="307" spans="1:22" ht="15" customHeight="1" x14ac:dyDescent="0.25">
      <c r="V307" s="12"/>
    </row>
    <row r="308" spans="1:22" ht="15" customHeight="1" x14ac:dyDescent="0.25"/>
    <row r="309" spans="1:22" ht="15" customHeight="1" x14ac:dyDescent="0.25">
      <c r="L309" s="177"/>
      <c r="M309" s="178"/>
      <c r="N309" s="178"/>
      <c r="P309" s="176"/>
    </row>
    <row r="310" spans="1:22" ht="15" customHeight="1" x14ac:dyDescent="0.25">
      <c r="O310" s="177"/>
      <c r="P310" s="176"/>
      <c r="V310" s="12"/>
    </row>
    <row r="311" spans="1:22" ht="15" customHeight="1" x14ac:dyDescent="0.25">
      <c r="O311" s="177"/>
      <c r="V311" s="12"/>
    </row>
    <row r="312" spans="1:22" ht="15" customHeight="1" x14ac:dyDescent="0.25">
      <c r="V312" s="12"/>
    </row>
    <row r="313" spans="1:22" ht="15" customHeight="1" x14ac:dyDescent="0.25">
      <c r="L313" s="177"/>
      <c r="M313" s="178"/>
      <c r="N313" s="178"/>
    </row>
    <row r="314" spans="1:22" ht="15" customHeight="1" x14ac:dyDescent="0.25">
      <c r="L314" s="177"/>
      <c r="M314" s="178"/>
      <c r="N314" s="178"/>
      <c r="V314" s="12"/>
    </row>
    <row r="315" spans="1:22" ht="15" customHeight="1" x14ac:dyDescent="0.25">
      <c r="V315" s="12"/>
    </row>
    <row r="316" spans="1:22" ht="15" customHeight="1" x14ac:dyDescent="0.25"/>
    <row r="317" spans="1:22" ht="15" customHeight="1" x14ac:dyDescent="0.25"/>
    <row r="318" spans="1:22" ht="15" customHeight="1" x14ac:dyDescent="0.25">
      <c r="Q318" s="176"/>
      <c r="R318" s="176"/>
      <c r="S318" s="176"/>
    </row>
    <row r="319" spans="1:22" s="176" customFormat="1" ht="15" customHeight="1" x14ac:dyDescent="0.25">
      <c r="A319" s="173"/>
      <c r="B319" s="61"/>
      <c r="C319" s="61"/>
      <c r="D319" s="62"/>
      <c r="E319" s="12"/>
      <c r="F319" s="12"/>
      <c r="G319" s="12"/>
      <c r="H319" s="12"/>
      <c r="I319" s="12"/>
      <c r="J319" s="12"/>
      <c r="K319" s="12"/>
      <c r="L319" s="174"/>
      <c r="M319" s="175"/>
      <c r="N319" s="175"/>
      <c r="O319" s="174"/>
      <c r="P319" s="12"/>
    </row>
    <row r="320" spans="1:22" s="176" customFormat="1" ht="15" customHeight="1" x14ac:dyDescent="0.25">
      <c r="A320" s="173"/>
      <c r="B320" s="61"/>
      <c r="C320" s="61"/>
      <c r="D320" s="62"/>
      <c r="E320" s="12"/>
      <c r="F320" s="12"/>
      <c r="G320" s="12"/>
      <c r="H320" s="12"/>
      <c r="I320" s="12"/>
      <c r="J320" s="12"/>
      <c r="K320" s="12"/>
      <c r="L320" s="174"/>
      <c r="M320" s="175"/>
      <c r="N320" s="175"/>
      <c r="O320" s="174"/>
      <c r="P320" s="12"/>
    </row>
    <row r="321" spans="1:22" s="176" customFormat="1" ht="15" customHeight="1" x14ac:dyDescent="0.25">
      <c r="A321" s="173"/>
      <c r="B321" s="61"/>
      <c r="C321" s="61"/>
      <c r="D321" s="62"/>
      <c r="E321" s="12"/>
      <c r="F321" s="12"/>
      <c r="G321" s="12"/>
      <c r="H321" s="12"/>
      <c r="I321" s="12"/>
      <c r="J321" s="12"/>
      <c r="K321" s="12"/>
      <c r="L321" s="174"/>
      <c r="M321" s="175"/>
      <c r="N321" s="175"/>
      <c r="O321" s="174"/>
      <c r="P321" s="12"/>
    </row>
    <row r="322" spans="1:22" s="176" customFormat="1" ht="15" customHeight="1" x14ac:dyDescent="0.25">
      <c r="A322" s="173"/>
      <c r="B322" s="61"/>
      <c r="C322" s="61"/>
      <c r="D322" s="62"/>
      <c r="E322" s="12"/>
      <c r="F322" s="12"/>
      <c r="G322" s="12"/>
      <c r="H322" s="12"/>
      <c r="I322" s="12"/>
      <c r="J322" s="12"/>
      <c r="K322" s="12"/>
      <c r="L322" s="174"/>
      <c r="M322" s="175"/>
      <c r="N322" s="175"/>
      <c r="O322" s="174"/>
      <c r="P322" s="12"/>
    </row>
    <row r="323" spans="1:22" s="176" customFormat="1" ht="15" customHeight="1" x14ac:dyDescent="0.25">
      <c r="A323" s="173"/>
      <c r="B323" s="61"/>
      <c r="C323" s="61"/>
      <c r="D323" s="62"/>
      <c r="E323" s="12"/>
      <c r="F323" s="12"/>
      <c r="G323" s="12"/>
      <c r="H323" s="12"/>
      <c r="I323" s="12"/>
      <c r="J323" s="12"/>
      <c r="K323" s="12"/>
      <c r="L323" s="174"/>
      <c r="M323" s="175"/>
      <c r="N323" s="175"/>
      <c r="O323" s="174"/>
      <c r="P323" s="12"/>
    </row>
    <row r="324" spans="1:22" s="176" customFormat="1" ht="15" customHeight="1" x14ac:dyDescent="0.25">
      <c r="A324" s="173"/>
      <c r="B324" s="61"/>
      <c r="C324" s="61"/>
      <c r="D324" s="62"/>
      <c r="E324" s="12"/>
      <c r="F324" s="12"/>
      <c r="G324" s="12"/>
      <c r="H324" s="12"/>
      <c r="I324" s="12"/>
      <c r="J324" s="12"/>
      <c r="K324" s="12"/>
      <c r="L324" s="174"/>
      <c r="M324" s="175"/>
      <c r="N324" s="175"/>
      <c r="O324" s="174"/>
      <c r="P324" s="12"/>
    </row>
    <row r="325" spans="1:22" s="176" customFormat="1" ht="15" customHeight="1" x14ac:dyDescent="0.25">
      <c r="A325" s="173"/>
      <c r="B325" s="61"/>
      <c r="C325" s="61"/>
      <c r="D325" s="62"/>
      <c r="E325" s="12"/>
      <c r="F325" s="12"/>
      <c r="G325" s="12"/>
      <c r="H325" s="12"/>
      <c r="I325" s="12"/>
      <c r="J325" s="12"/>
      <c r="K325" s="12"/>
      <c r="L325" s="174"/>
      <c r="M325" s="175"/>
      <c r="N325" s="175"/>
      <c r="O325" s="174"/>
      <c r="P325" s="12"/>
    </row>
    <row r="326" spans="1:22" s="176" customFormat="1" ht="15" customHeight="1" x14ac:dyDescent="0.25">
      <c r="A326" s="173"/>
      <c r="B326" s="61"/>
      <c r="C326" s="61"/>
      <c r="D326" s="62"/>
      <c r="E326" s="12"/>
      <c r="F326" s="12"/>
      <c r="G326" s="12"/>
      <c r="H326" s="12"/>
      <c r="I326" s="12"/>
      <c r="J326" s="12"/>
      <c r="K326" s="12"/>
      <c r="L326" s="174"/>
      <c r="M326" s="175"/>
      <c r="N326" s="175"/>
      <c r="O326" s="174"/>
    </row>
    <row r="327" spans="1:22" s="176" customFormat="1" ht="15" customHeight="1" x14ac:dyDescent="0.25">
      <c r="A327" s="173"/>
      <c r="B327" s="61"/>
      <c r="C327" s="61"/>
      <c r="D327" s="62"/>
      <c r="E327" s="12"/>
      <c r="F327" s="12"/>
      <c r="G327" s="12"/>
      <c r="H327" s="12"/>
      <c r="I327" s="12"/>
      <c r="J327" s="12"/>
      <c r="K327" s="12"/>
      <c r="L327" s="174"/>
      <c r="M327" s="175"/>
      <c r="N327" s="175"/>
      <c r="O327" s="177"/>
    </row>
    <row r="328" spans="1:22" s="176" customFormat="1" x14ac:dyDescent="0.25">
      <c r="A328" s="173"/>
      <c r="B328" s="61"/>
      <c r="C328" s="61"/>
      <c r="D328" s="62"/>
      <c r="E328" s="12"/>
      <c r="F328" s="12"/>
      <c r="G328" s="12"/>
      <c r="H328" s="12"/>
      <c r="I328" s="12"/>
      <c r="J328" s="12"/>
      <c r="K328" s="12"/>
      <c r="L328" s="174"/>
      <c r="M328" s="175"/>
      <c r="N328" s="175"/>
      <c r="O328" s="177"/>
      <c r="Q328" s="12"/>
      <c r="R328" s="12"/>
      <c r="S328" s="12"/>
    </row>
    <row r="329" spans="1:22" x14ac:dyDescent="0.25">
      <c r="O329" s="177"/>
      <c r="P329" s="176"/>
      <c r="V329" s="12"/>
    </row>
    <row r="330" spans="1:22" x14ac:dyDescent="0.25">
      <c r="L330" s="177"/>
      <c r="M330" s="178"/>
      <c r="N330" s="178"/>
      <c r="O330" s="177"/>
      <c r="P330" s="176"/>
      <c r="V330" s="12"/>
    </row>
    <row r="331" spans="1:22" x14ac:dyDescent="0.25">
      <c r="L331" s="177"/>
      <c r="M331" s="178"/>
      <c r="N331" s="178"/>
      <c r="O331" s="177"/>
      <c r="P331" s="176"/>
      <c r="V331" s="12"/>
    </row>
    <row r="332" spans="1:22" x14ac:dyDescent="0.25">
      <c r="L332" s="177"/>
      <c r="M332" s="178"/>
      <c r="N332" s="178"/>
      <c r="O332" s="177"/>
      <c r="P332" s="176"/>
      <c r="V332" s="12"/>
    </row>
    <row r="333" spans="1:22" x14ac:dyDescent="0.25">
      <c r="L333" s="177"/>
      <c r="M333" s="178"/>
      <c r="N333" s="178"/>
      <c r="O333" s="177"/>
      <c r="P333" s="176"/>
      <c r="V333" s="12"/>
    </row>
    <row r="334" spans="1:22" x14ac:dyDescent="0.25">
      <c r="L334" s="177"/>
      <c r="M334" s="178"/>
      <c r="N334" s="178"/>
      <c r="O334" s="177"/>
      <c r="P334" s="176"/>
      <c r="V334" s="12"/>
    </row>
    <row r="335" spans="1:22" x14ac:dyDescent="0.25">
      <c r="L335" s="177"/>
      <c r="M335" s="178"/>
      <c r="N335" s="178"/>
      <c r="O335" s="177"/>
      <c r="P335" s="176"/>
      <c r="V335" s="12"/>
    </row>
    <row r="336" spans="1:22" x14ac:dyDescent="0.25">
      <c r="B336" s="12"/>
      <c r="C336" s="12"/>
      <c r="D336" s="12"/>
      <c r="L336" s="177"/>
      <c r="M336" s="178"/>
      <c r="N336" s="178"/>
      <c r="O336" s="177"/>
      <c r="V336" s="12"/>
    </row>
    <row r="337" spans="1:22" x14ac:dyDescent="0.25">
      <c r="A337" s="12"/>
      <c r="B337" s="12"/>
      <c r="C337" s="12"/>
      <c r="D337" s="12"/>
      <c r="L337" s="177"/>
      <c r="M337" s="178"/>
      <c r="N337" s="178"/>
      <c r="V337" s="12"/>
    </row>
    <row r="338" spans="1:22" x14ac:dyDescent="0.25">
      <c r="A338" s="12"/>
      <c r="B338" s="12"/>
      <c r="C338" s="12"/>
      <c r="D338" s="12"/>
      <c r="L338" s="177"/>
      <c r="M338" s="178"/>
      <c r="N338" s="178"/>
      <c r="V338" s="12"/>
    </row>
    <row r="339" spans="1:22" x14ac:dyDescent="0.25">
      <c r="A339" s="12"/>
      <c r="B339" s="12"/>
      <c r="C339" s="12"/>
      <c r="D339" s="12"/>
      <c r="L339" s="177"/>
      <c r="M339" s="178"/>
      <c r="N339" s="178"/>
      <c r="V339" s="12"/>
    </row>
    <row r="340" spans="1:22" x14ac:dyDescent="0.25">
      <c r="A340" s="12"/>
      <c r="V340" s="12"/>
    </row>
  </sheetData>
  <sheetProtection formatCells="0" formatColumns="0" formatRows="0" insertColumns="0" insertRows="0" insertHyperlinks="0" deleteColumns="0" deleteRows="0" sort="0" autoFilter="0" pivotTables="0"/>
  <mergeCells count="19">
    <mergeCell ref="A1:S1"/>
    <mergeCell ref="A2:S2"/>
    <mergeCell ref="R6:R7"/>
    <mergeCell ref="S6:S7"/>
    <mergeCell ref="A41:E41"/>
    <mergeCell ref="A13:E13"/>
    <mergeCell ref="J6:J7"/>
    <mergeCell ref="K6:K7"/>
    <mergeCell ref="L6:N6"/>
    <mergeCell ref="O6:Q6"/>
    <mergeCell ref="A93:E93"/>
    <mergeCell ref="A182:E182"/>
    <mergeCell ref="F6:F7"/>
    <mergeCell ref="G6:G7"/>
    <mergeCell ref="H6:H7"/>
    <mergeCell ref="I6:I7"/>
    <mergeCell ref="A6:E7"/>
    <mergeCell ref="C98:E98"/>
    <mergeCell ref="A169:E169"/>
  </mergeCells>
  <printOptions horizontalCentered="1"/>
  <pageMargins left="0.23622047244094491" right="0.23622047244094491" top="0.74803149606299213" bottom="0.74803149606299213" header="0.31496062992125984" footer="0.31496062992125984"/>
  <pageSetup scale="36" orientation="landscape" r:id="rId1"/>
  <rowBreaks count="1" manualBreakCount="1">
    <brk id="86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zoomScale="60" zoomScaleNormal="100" workbookViewId="0">
      <selection activeCell="I35" sqref="I35"/>
    </sheetView>
  </sheetViews>
  <sheetFormatPr baseColWidth="10" defaultRowHeight="15" x14ac:dyDescent="0.25"/>
  <cols>
    <col min="1" max="1" width="18.28515625" style="95" bestFit="1" customWidth="1"/>
    <col min="2" max="2" width="3.140625" style="95" customWidth="1"/>
    <col min="3" max="3" width="2.7109375" style="95" customWidth="1"/>
    <col min="4" max="4" width="3.140625" style="95" customWidth="1"/>
    <col min="5" max="5" width="35.42578125" style="95" bestFit="1" customWidth="1"/>
    <col min="6" max="7" width="22.7109375" style="95" bestFit="1" customWidth="1"/>
    <col min="8" max="8" width="16.85546875" style="95" customWidth="1"/>
    <col min="9" max="9" width="17" style="96" bestFit="1" customWidth="1"/>
    <col min="10" max="10" width="13.28515625" style="115" customWidth="1"/>
    <col min="11" max="11" width="15.5703125" style="115" customWidth="1"/>
    <col min="12" max="244" width="11.42578125" style="95"/>
    <col min="245" max="245" width="17.42578125" style="95" customWidth="1"/>
    <col min="246" max="246" width="3.140625" style="95" customWidth="1"/>
    <col min="247" max="247" width="2.7109375" style="95" customWidth="1"/>
    <col min="248" max="248" width="3.140625" style="95" customWidth="1"/>
    <col min="249" max="249" width="27.85546875" style="95" customWidth="1"/>
    <col min="250" max="251" width="22.7109375" style="95" bestFit="1" customWidth="1"/>
    <col min="252" max="252" width="16.85546875" style="95" customWidth="1"/>
    <col min="253" max="253" width="15.5703125" style="95" customWidth="1"/>
    <col min="254" max="254" width="13.28515625" style="95" customWidth="1"/>
    <col min="255" max="255" width="15.5703125" style="95" customWidth="1"/>
    <col min="256" max="257" width="14.28515625" style="95" customWidth="1"/>
    <col min="258" max="500" width="11.42578125" style="95"/>
    <col min="501" max="501" width="17.42578125" style="95" customWidth="1"/>
    <col min="502" max="502" width="3.140625" style="95" customWidth="1"/>
    <col min="503" max="503" width="2.7109375" style="95" customWidth="1"/>
    <col min="504" max="504" width="3.140625" style="95" customWidth="1"/>
    <col min="505" max="505" width="27.85546875" style="95" customWidth="1"/>
    <col min="506" max="507" width="22.7109375" style="95" bestFit="1" customWidth="1"/>
    <col min="508" max="508" width="16.85546875" style="95" customWidth="1"/>
    <col min="509" max="509" width="15.5703125" style="95" customWidth="1"/>
    <col min="510" max="510" width="13.28515625" style="95" customWidth="1"/>
    <col min="511" max="511" width="15.5703125" style="95" customWidth="1"/>
    <col min="512" max="513" width="14.28515625" style="95" customWidth="1"/>
    <col min="514" max="756" width="11.42578125" style="95"/>
    <col min="757" max="757" width="17.42578125" style="95" customWidth="1"/>
    <col min="758" max="758" width="3.140625" style="95" customWidth="1"/>
    <col min="759" max="759" width="2.7109375" style="95" customWidth="1"/>
    <col min="760" max="760" width="3.140625" style="95" customWidth="1"/>
    <col min="761" max="761" width="27.85546875" style="95" customWidth="1"/>
    <col min="762" max="763" width="22.7109375" style="95" bestFit="1" customWidth="1"/>
    <col min="764" max="764" width="16.85546875" style="95" customWidth="1"/>
    <col min="765" max="765" width="15.5703125" style="95" customWidth="1"/>
    <col min="766" max="766" width="13.28515625" style="95" customWidth="1"/>
    <col min="767" max="767" width="15.5703125" style="95" customWidth="1"/>
    <col min="768" max="769" width="14.28515625" style="95" customWidth="1"/>
    <col min="770" max="1012" width="11.42578125" style="95"/>
    <col min="1013" max="1013" width="17.42578125" style="95" customWidth="1"/>
    <col min="1014" max="1014" width="3.140625" style="95" customWidth="1"/>
    <col min="1015" max="1015" width="2.7109375" style="95" customWidth="1"/>
    <col min="1016" max="1016" width="3.140625" style="95" customWidth="1"/>
    <col min="1017" max="1017" width="27.85546875" style="95" customWidth="1"/>
    <col min="1018" max="1019" width="22.7109375" style="95" bestFit="1" customWidth="1"/>
    <col min="1020" max="1020" width="16.85546875" style="95" customWidth="1"/>
    <col min="1021" max="1021" width="15.5703125" style="95" customWidth="1"/>
    <col min="1022" max="1022" width="13.28515625" style="95" customWidth="1"/>
    <col min="1023" max="1023" width="15.5703125" style="95" customWidth="1"/>
    <col min="1024" max="1025" width="14.28515625" style="95" customWidth="1"/>
    <col min="1026" max="1268" width="11.42578125" style="95"/>
    <col min="1269" max="1269" width="17.42578125" style="95" customWidth="1"/>
    <col min="1270" max="1270" width="3.140625" style="95" customWidth="1"/>
    <col min="1271" max="1271" width="2.7109375" style="95" customWidth="1"/>
    <col min="1272" max="1272" width="3.140625" style="95" customWidth="1"/>
    <col min="1273" max="1273" width="27.85546875" style="95" customWidth="1"/>
    <col min="1274" max="1275" width="22.7109375" style="95" bestFit="1" customWidth="1"/>
    <col min="1276" max="1276" width="16.85546875" style="95" customWidth="1"/>
    <col min="1277" max="1277" width="15.5703125" style="95" customWidth="1"/>
    <col min="1278" max="1278" width="13.28515625" style="95" customWidth="1"/>
    <col min="1279" max="1279" width="15.5703125" style="95" customWidth="1"/>
    <col min="1280" max="1281" width="14.28515625" style="95" customWidth="1"/>
    <col min="1282" max="1524" width="11.42578125" style="95"/>
    <col min="1525" max="1525" width="17.42578125" style="95" customWidth="1"/>
    <col min="1526" max="1526" width="3.140625" style="95" customWidth="1"/>
    <col min="1527" max="1527" width="2.7109375" style="95" customWidth="1"/>
    <col min="1528" max="1528" width="3.140625" style="95" customWidth="1"/>
    <col min="1529" max="1529" width="27.85546875" style="95" customWidth="1"/>
    <col min="1530" max="1531" width="22.7109375" style="95" bestFit="1" customWidth="1"/>
    <col min="1532" max="1532" width="16.85546875" style="95" customWidth="1"/>
    <col min="1533" max="1533" width="15.5703125" style="95" customWidth="1"/>
    <col min="1534" max="1534" width="13.28515625" style="95" customWidth="1"/>
    <col min="1535" max="1535" width="15.5703125" style="95" customWidth="1"/>
    <col min="1536" max="1537" width="14.28515625" style="95" customWidth="1"/>
    <col min="1538" max="1780" width="11.42578125" style="95"/>
    <col min="1781" max="1781" width="17.42578125" style="95" customWidth="1"/>
    <col min="1782" max="1782" width="3.140625" style="95" customWidth="1"/>
    <col min="1783" max="1783" width="2.7109375" style="95" customWidth="1"/>
    <col min="1784" max="1784" width="3.140625" style="95" customWidth="1"/>
    <col min="1785" max="1785" width="27.85546875" style="95" customWidth="1"/>
    <col min="1786" max="1787" width="22.7109375" style="95" bestFit="1" customWidth="1"/>
    <col min="1788" max="1788" width="16.85546875" style="95" customWidth="1"/>
    <col min="1789" max="1789" width="15.5703125" style="95" customWidth="1"/>
    <col min="1790" max="1790" width="13.28515625" style="95" customWidth="1"/>
    <col min="1791" max="1791" width="15.5703125" style="95" customWidth="1"/>
    <col min="1792" max="1793" width="14.28515625" style="95" customWidth="1"/>
    <col min="1794" max="2036" width="11.42578125" style="95"/>
    <col min="2037" max="2037" width="17.42578125" style="95" customWidth="1"/>
    <col min="2038" max="2038" width="3.140625" style="95" customWidth="1"/>
    <col min="2039" max="2039" width="2.7109375" style="95" customWidth="1"/>
    <col min="2040" max="2040" width="3.140625" style="95" customWidth="1"/>
    <col min="2041" max="2041" width="27.85546875" style="95" customWidth="1"/>
    <col min="2042" max="2043" width="22.7109375" style="95" bestFit="1" customWidth="1"/>
    <col min="2044" max="2044" width="16.85546875" style="95" customWidth="1"/>
    <col min="2045" max="2045" width="15.5703125" style="95" customWidth="1"/>
    <col min="2046" max="2046" width="13.28515625" style="95" customWidth="1"/>
    <col min="2047" max="2047" width="15.5703125" style="95" customWidth="1"/>
    <col min="2048" max="2049" width="14.28515625" style="95" customWidth="1"/>
    <col min="2050" max="2292" width="11.42578125" style="95"/>
    <col min="2293" max="2293" width="17.42578125" style="95" customWidth="1"/>
    <col min="2294" max="2294" width="3.140625" style="95" customWidth="1"/>
    <col min="2295" max="2295" width="2.7109375" style="95" customWidth="1"/>
    <col min="2296" max="2296" width="3.140625" style="95" customWidth="1"/>
    <col min="2297" max="2297" width="27.85546875" style="95" customWidth="1"/>
    <col min="2298" max="2299" width="22.7109375" style="95" bestFit="1" customWidth="1"/>
    <col min="2300" max="2300" width="16.85546875" style="95" customWidth="1"/>
    <col min="2301" max="2301" width="15.5703125" style="95" customWidth="1"/>
    <col min="2302" max="2302" width="13.28515625" style="95" customWidth="1"/>
    <col min="2303" max="2303" width="15.5703125" style="95" customWidth="1"/>
    <col min="2304" max="2305" width="14.28515625" style="95" customWidth="1"/>
    <col min="2306" max="2548" width="11.42578125" style="95"/>
    <col min="2549" max="2549" width="17.42578125" style="95" customWidth="1"/>
    <col min="2550" max="2550" width="3.140625" style="95" customWidth="1"/>
    <col min="2551" max="2551" width="2.7109375" style="95" customWidth="1"/>
    <col min="2552" max="2552" width="3.140625" style="95" customWidth="1"/>
    <col min="2553" max="2553" width="27.85546875" style="95" customWidth="1"/>
    <col min="2554" max="2555" width="22.7109375" style="95" bestFit="1" customWidth="1"/>
    <col min="2556" max="2556" width="16.85546875" style="95" customWidth="1"/>
    <col min="2557" max="2557" width="15.5703125" style="95" customWidth="1"/>
    <col min="2558" max="2558" width="13.28515625" style="95" customWidth="1"/>
    <col min="2559" max="2559" width="15.5703125" style="95" customWidth="1"/>
    <col min="2560" max="2561" width="14.28515625" style="95" customWidth="1"/>
    <col min="2562" max="2804" width="11.42578125" style="95"/>
    <col min="2805" max="2805" width="17.42578125" style="95" customWidth="1"/>
    <col min="2806" max="2806" width="3.140625" style="95" customWidth="1"/>
    <col min="2807" max="2807" width="2.7109375" style="95" customWidth="1"/>
    <col min="2808" max="2808" width="3.140625" style="95" customWidth="1"/>
    <col min="2809" max="2809" width="27.85546875" style="95" customWidth="1"/>
    <col min="2810" max="2811" width="22.7109375" style="95" bestFit="1" customWidth="1"/>
    <col min="2812" max="2812" width="16.85546875" style="95" customWidth="1"/>
    <col min="2813" max="2813" width="15.5703125" style="95" customWidth="1"/>
    <col min="2814" max="2814" width="13.28515625" style="95" customWidth="1"/>
    <col min="2815" max="2815" width="15.5703125" style="95" customWidth="1"/>
    <col min="2816" max="2817" width="14.28515625" style="95" customWidth="1"/>
    <col min="2818" max="3060" width="11.42578125" style="95"/>
    <col min="3061" max="3061" width="17.42578125" style="95" customWidth="1"/>
    <col min="3062" max="3062" width="3.140625" style="95" customWidth="1"/>
    <col min="3063" max="3063" width="2.7109375" style="95" customWidth="1"/>
    <col min="3064" max="3064" width="3.140625" style="95" customWidth="1"/>
    <col min="3065" max="3065" width="27.85546875" style="95" customWidth="1"/>
    <col min="3066" max="3067" width="22.7109375" style="95" bestFit="1" customWidth="1"/>
    <col min="3068" max="3068" width="16.85546875" style="95" customWidth="1"/>
    <col min="3069" max="3069" width="15.5703125" style="95" customWidth="1"/>
    <col min="3070" max="3070" width="13.28515625" style="95" customWidth="1"/>
    <col min="3071" max="3071" width="15.5703125" style="95" customWidth="1"/>
    <col min="3072" max="3073" width="14.28515625" style="95" customWidth="1"/>
    <col min="3074" max="3316" width="11.42578125" style="95"/>
    <col min="3317" max="3317" width="17.42578125" style="95" customWidth="1"/>
    <col min="3318" max="3318" width="3.140625" style="95" customWidth="1"/>
    <col min="3319" max="3319" width="2.7109375" style="95" customWidth="1"/>
    <col min="3320" max="3320" width="3.140625" style="95" customWidth="1"/>
    <col min="3321" max="3321" width="27.85546875" style="95" customWidth="1"/>
    <col min="3322" max="3323" width="22.7109375" style="95" bestFit="1" customWidth="1"/>
    <col min="3324" max="3324" width="16.85546875" style="95" customWidth="1"/>
    <col min="3325" max="3325" width="15.5703125" style="95" customWidth="1"/>
    <col min="3326" max="3326" width="13.28515625" style="95" customWidth="1"/>
    <col min="3327" max="3327" width="15.5703125" style="95" customWidth="1"/>
    <col min="3328" max="3329" width="14.28515625" style="95" customWidth="1"/>
    <col min="3330" max="3572" width="11.42578125" style="95"/>
    <col min="3573" max="3573" width="17.42578125" style="95" customWidth="1"/>
    <col min="3574" max="3574" width="3.140625" style="95" customWidth="1"/>
    <col min="3575" max="3575" width="2.7109375" style="95" customWidth="1"/>
    <col min="3576" max="3576" width="3.140625" style="95" customWidth="1"/>
    <col min="3577" max="3577" width="27.85546875" style="95" customWidth="1"/>
    <col min="3578" max="3579" width="22.7109375" style="95" bestFit="1" customWidth="1"/>
    <col min="3580" max="3580" width="16.85546875" style="95" customWidth="1"/>
    <col min="3581" max="3581" width="15.5703125" style="95" customWidth="1"/>
    <col min="3582" max="3582" width="13.28515625" style="95" customWidth="1"/>
    <col min="3583" max="3583" width="15.5703125" style="95" customWidth="1"/>
    <col min="3584" max="3585" width="14.28515625" style="95" customWidth="1"/>
    <col min="3586" max="3828" width="11.42578125" style="95"/>
    <col min="3829" max="3829" width="17.42578125" style="95" customWidth="1"/>
    <col min="3830" max="3830" width="3.140625" style="95" customWidth="1"/>
    <col min="3831" max="3831" width="2.7109375" style="95" customWidth="1"/>
    <col min="3832" max="3832" width="3.140625" style="95" customWidth="1"/>
    <col min="3833" max="3833" width="27.85546875" style="95" customWidth="1"/>
    <col min="3834" max="3835" width="22.7109375" style="95" bestFit="1" customWidth="1"/>
    <col min="3836" max="3836" width="16.85546875" style="95" customWidth="1"/>
    <col min="3837" max="3837" width="15.5703125" style="95" customWidth="1"/>
    <col min="3838" max="3838" width="13.28515625" style="95" customWidth="1"/>
    <col min="3839" max="3839" width="15.5703125" style="95" customWidth="1"/>
    <col min="3840" max="3841" width="14.28515625" style="95" customWidth="1"/>
    <col min="3842" max="4084" width="11.42578125" style="95"/>
    <col min="4085" max="4085" width="17.42578125" style="95" customWidth="1"/>
    <col min="4086" max="4086" width="3.140625" style="95" customWidth="1"/>
    <col min="4087" max="4087" width="2.7109375" style="95" customWidth="1"/>
    <col min="4088" max="4088" width="3.140625" style="95" customWidth="1"/>
    <col min="4089" max="4089" width="27.85546875" style="95" customWidth="1"/>
    <col min="4090" max="4091" width="22.7109375" style="95" bestFit="1" customWidth="1"/>
    <col min="4092" max="4092" width="16.85546875" style="95" customWidth="1"/>
    <col min="4093" max="4093" width="15.5703125" style="95" customWidth="1"/>
    <col min="4094" max="4094" width="13.28515625" style="95" customWidth="1"/>
    <col min="4095" max="4095" width="15.5703125" style="95" customWidth="1"/>
    <col min="4096" max="4097" width="14.28515625" style="95" customWidth="1"/>
    <col min="4098" max="4340" width="11.42578125" style="95"/>
    <col min="4341" max="4341" width="17.42578125" style="95" customWidth="1"/>
    <col min="4342" max="4342" width="3.140625" style="95" customWidth="1"/>
    <col min="4343" max="4343" width="2.7109375" style="95" customWidth="1"/>
    <col min="4344" max="4344" width="3.140625" style="95" customWidth="1"/>
    <col min="4345" max="4345" width="27.85546875" style="95" customWidth="1"/>
    <col min="4346" max="4347" width="22.7109375" style="95" bestFit="1" customWidth="1"/>
    <col min="4348" max="4348" width="16.85546875" style="95" customWidth="1"/>
    <col min="4349" max="4349" width="15.5703125" style="95" customWidth="1"/>
    <col min="4350" max="4350" width="13.28515625" style="95" customWidth="1"/>
    <col min="4351" max="4351" width="15.5703125" style="95" customWidth="1"/>
    <col min="4352" max="4353" width="14.28515625" style="95" customWidth="1"/>
    <col min="4354" max="4596" width="11.42578125" style="95"/>
    <col min="4597" max="4597" width="17.42578125" style="95" customWidth="1"/>
    <col min="4598" max="4598" width="3.140625" style="95" customWidth="1"/>
    <col min="4599" max="4599" width="2.7109375" style="95" customWidth="1"/>
    <col min="4600" max="4600" width="3.140625" style="95" customWidth="1"/>
    <col min="4601" max="4601" width="27.85546875" style="95" customWidth="1"/>
    <col min="4602" max="4603" width="22.7109375" style="95" bestFit="1" customWidth="1"/>
    <col min="4604" max="4604" width="16.85546875" style="95" customWidth="1"/>
    <col min="4605" max="4605" width="15.5703125" style="95" customWidth="1"/>
    <col min="4606" max="4606" width="13.28515625" style="95" customWidth="1"/>
    <col min="4607" max="4607" width="15.5703125" style="95" customWidth="1"/>
    <col min="4608" max="4609" width="14.28515625" style="95" customWidth="1"/>
    <col min="4610" max="4852" width="11.42578125" style="95"/>
    <col min="4853" max="4853" width="17.42578125" style="95" customWidth="1"/>
    <col min="4854" max="4854" width="3.140625" style="95" customWidth="1"/>
    <col min="4855" max="4855" width="2.7109375" style="95" customWidth="1"/>
    <col min="4856" max="4856" width="3.140625" style="95" customWidth="1"/>
    <col min="4857" max="4857" width="27.85546875" style="95" customWidth="1"/>
    <col min="4858" max="4859" width="22.7109375" style="95" bestFit="1" customWidth="1"/>
    <col min="4860" max="4860" width="16.85546875" style="95" customWidth="1"/>
    <col min="4861" max="4861" width="15.5703125" style="95" customWidth="1"/>
    <col min="4862" max="4862" width="13.28515625" style="95" customWidth="1"/>
    <col min="4863" max="4863" width="15.5703125" style="95" customWidth="1"/>
    <col min="4864" max="4865" width="14.28515625" style="95" customWidth="1"/>
    <col min="4866" max="5108" width="11.42578125" style="95"/>
    <col min="5109" max="5109" width="17.42578125" style="95" customWidth="1"/>
    <col min="5110" max="5110" width="3.140625" style="95" customWidth="1"/>
    <col min="5111" max="5111" width="2.7109375" style="95" customWidth="1"/>
    <col min="5112" max="5112" width="3.140625" style="95" customWidth="1"/>
    <col min="5113" max="5113" width="27.85546875" style="95" customWidth="1"/>
    <col min="5114" max="5115" width="22.7109375" style="95" bestFit="1" customWidth="1"/>
    <col min="5116" max="5116" width="16.85546875" style="95" customWidth="1"/>
    <col min="5117" max="5117" width="15.5703125" style="95" customWidth="1"/>
    <col min="5118" max="5118" width="13.28515625" style="95" customWidth="1"/>
    <col min="5119" max="5119" width="15.5703125" style="95" customWidth="1"/>
    <col min="5120" max="5121" width="14.28515625" style="95" customWidth="1"/>
    <col min="5122" max="5364" width="11.42578125" style="95"/>
    <col min="5365" max="5365" width="17.42578125" style="95" customWidth="1"/>
    <col min="5366" max="5366" width="3.140625" style="95" customWidth="1"/>
    <col min="5367" max="5367" width="2.7109375" style="95" customWidth="1"/>
    <col min="5368" max="5368" width="3.140625" style="95" customWidth="1"/>
    <col min="5369" max="5369" width="27.85546875" style="95" customWidth="1"/>
    <col min="5370" max="5371" width="22.7109375" style="95" bestFit="1" customWidth="1"/>
    <col min="5372" max="5372" width="16.85546875" style="95" customWidth="1"/>
    <col min="5373" max="5373" width="15.5703125" style="95" customWidth="1"/>
    <col min="5374" max="5374" width="13.28515625" style="95" customWidth="1"/>
    <col min="5375" max="5375" width="15.5703125" style="95" customWidth="1"/>
    <col min="5376" max="5377" width="14.28515625" style="95" customWidth="1"/>
    <col min="5378" max="5620" width="11.42578125" style="95"/>
    <col min="5621" max="5621" width="17.42578125" style="95" customWidth="1"/>
    <col min="5622" max="5622" width="3.140625" style="95" customWidth="1"/>
    <col min="5623" max="5623" width="2.7109375" style="95" customWidth="1"/>
    <col min="5624" max="5624" width="3.140625" style="95" customWidth="1"/>
    <col min="5625" max="5625" width="27.85546875" style="95" customWidth="1"/>
    <col min="5626" max="5627" width="22.7109375" style="95" bestFit="1" customWidth="1"/>
    <col min="5628" max="5628" width="16.85546875" style="95" customWidth="1"/>
    <col min="5629" max="5629" width="15.5703125" style="95" customWidth="1"/>
    <col min="5630" max="5630" width="13.28515625" style="95" customWidth="1"/>
    <col min="5631" max="5631" width="15.5703125" style="95" customWidth="1"/>
    <col min="5632" max="5633" width="14.28515625" style="95" customWidth="1"/>
    <col min="5634" max="5876" width="11.42578125" style="95"/>
    <col min="5877" max="5877" width="17.42578125" style="95" customWidth="1"/>
    <col min="5878" max="5878" width="3.140625" style="95" customWidth="1"/>
    <col min="5879" max="5879" width="2.7109375" style="95" customWidth="1"/>
    <col min="5880" max="5880" width="3.140625" style="95" customWidth="1"/>
    <col min="5881" max="5881" width="27.85546875" style="95" customWidth="1"/>
    <col min="5882" max="5883" width="22.7109375" style="95" bestFit="1" customWidth="1"/>
    <col min="5884" max="5884" width="16.85546875" style="95" customWidth="1"/>
    <col min="5885" max="5885" width="15.5703125" style="95" customWidth="1"/>
    <col min="5886" max="5886" width="13.28515625" style="95" customWidth="1"/>
    <col min="5887" max="5887" width="15.5703125" style="95" customWidth="1"/>
    <col min="5888" max="5889" width="14.28515625" style="95" customWidth="1"/>
    <col min="5890" max="6132" width="11.42578125" style="95"/>
    <col min="6133" max="6133" width="17.42578125" style="95" customWidth="1"/>
    <col min="6134" max="6134" width="3.140625" style="95" customWidth="1"/>
    <col min="6135" max="6135" width="2.7109375" style="95" customWidth="1"/>
    <col min="6136" max="6136" width="3.140625" style="95" customWidth="1"/>
    <col min="6137" max="6137" width="27.85546875" style="95" customWidth="1"/>
    <col min="6138" max="6139" width="22.7109375" style="95" bestFit="1" customWidth="1"/>
    <col min="6140" max="6140" width="16.85546875" style="95" customWidth="1"/>
    <col min="6141" max="6141" width="15.5703125" style="95" customWidth="1"/>
    <col min="6142" max="6142" width="13.28515625" style="95" customWidth="1"/>
    <col min="6143" max="6143" width="15.5703125" style="95" customWidth="1"/>
    <col min="6144" max="6145" width="14.28515625" style="95" customWidth="1"/>
    <col min="6146" max="6388" width="11.42578125" style="95"/>
    <col min="6389" max="6389" width="17.42578125" style="95" customWidth="1"/>
    <col min="6390" max="6390" width="3.140625" style="95" customWidth="1"/>
    <col min="6391" max="6391" width="2.7109375" style="95" customWidth="1"/>
    <col min="6392" max="6392" width="3.140625" style="95" customWidth="1"/>
    <col min="6393" max="6393" width="27.85546875" style="95" customWidth="1"/>
    <col min="6394" max="6395" width="22.7109375" style="95" bestFit="1" customWidth="1"/>
    <col min="6396" max="6396" width="16.85546875" style="95" customWidth="1"/>
    <col min="6397" max="6397" width="15.5703125" style="95" customWidth="1"/>
    <col min="6398" max="6398" width="13.28515625" style="95" customWidth="1"/>
    <col min="6399" max="6399" width="15.5703125" style="95" customWidth="1"/>
    <col min="6400" max="6401" width="14.28515625" style="95" customWidth="1"/>
    <col min="6402" max="6644" width="11.42578125" style="95"/>
    <col min="6645" max="6645" width="17.42578125" style="95" customWidth="1"/>
    <col min="6646" max="6646" width="3.140625" style="95" customWidth="1"/>
    <col min="6647" max="6647" width="2.7109375" style="95" customWidth="1"/>
    <col min="6648" max="6648" width="3.140625" style="95" customWidth="1"/>
    <col min="6649" max="6649" width="27.85546875" style="95" customWidth="1"/>
    <col min="6650" max="6651" width="22.7109375" style="95" bestFit="1" customWidth="1"/>
    <col min="6652" max="6652" width="16.85546875" style="95" customWidth="1"/>
    <col min="6653" max="6653" width="15.5703125" style="95" customWidth="1"/>
    <col min="6654" max="6654" width="13.28515625" style="95" customWidth="1"/>
    <col min="6655" max="6655" width="15.5703125" style="95" customWidth="1"/>
    <col min="6656" max="6657" width="14.28515625" style="95" customWidth="1"/>
    <col min="6658" max="6900" width="11.42578125" style="95"/>
    <col min="6901" max="6901" width="17.42578125" style="95" customWidth="1"/>
    <col min="6902" max="6902" width="3.140625" style="95" customWidth="1"/>
    <col min="6903" max="6903" width="2.7109375" style="95" customWidth="1"/>
    <col min="6904" max="6904" width="3.140625" style="95" customWidth="1"/>
    <col min="6905" max="6905" width="27.85546875" style="95" customWidth="1"/>
    <col min="6906" max="6907" width="22.7109375" style="95" bestFit="1" customWidth="1"/>
    <col min="6908" max="6908" width="16.85546875" style="95" customWidth="1"/>
    <col min="6909" max="6909" width="15.5703125" style="95" customWidth="1"/>
    <col min="6910" max="6910" width="13.28515625" style="95" customWidth="1"/>
    <col min="6911" max="6911" width="15.5703125" style="95" customWidth="1"/>
    <col min="6912" max="6913" width="14.28515625" style="95" customWidth="1"/>
    <col min="6914" max="7156" width="11.42578125" style="95"/>
    <col min="7157" max="7157" width="17.42578125" style="95" customWidth="1"/>
    <col min="7158" max="7158" width="3.140625" style="95" customWidth="1"/>
    <col min="7159" max="7159" width="2.7109375" style="95" customWidth="1"/>
    <col min="7160" max="7160" width="3.140625" style="95" customWidth="1"/>
    <col min="7161" max="7161" width="27.85546875" style="95" customWidth="1"/>
    <col min="7162" max="7163" width="22.7109375" style="95" bestFit="1" customWidth="1"/>
    <col min="7164" max="7164" width="16.85546875" style="95" customWidth="1"/>
    <col min="7165" max="7165" width="15.5703125" style="95" customWidth="1"/>
    <col min="7166" max="7166" width="13.28515625" style="95" customWidth="1"/>
    <col min="7167" max="7167" width="15.5703125" style="95" customWidth="1"/>
    <col min="7168" max="7169" width="14.28515625" style="95" customWidth="1"/>
    <col min="7170" max="7412" width="11.42578125" style="95"/>
    <col min="7413" max="7413" width="17.42578125" style="95" customWidth="1"/>
    <col min="7414" max="7414" width="3.140625" style="95" customWidth="1"/>
    <col min="7415" max="7415" width="2.7109375" style="95" customWidth="1"/>
    <col min="7416" max="7416" width="3.140625" style="95" customWidth="1"/>
    <col min="7417" max="7417" width="27.85546875" style="95" customWidth="1"/>
    <col min="7418" max="7419" width="22.7109375" style="95" bestFit="1" customWidth="1"/>
    <col min="7420" max="7420" width="16.85546875" style="95" customWidth="1"/>
    <col min="7421" max="7421" width="15.5703125" style="95" customWidth="1"/>
    <col min="7422" max="7422" width="13.28515625" style="95" customWidth="1"/>
    <col min="7423" max="7423" width="15.5703125" style="95" customWidth="1"/>
    <col min="7424" max="7425" width="14.28515625" style="95" customWidth="1"/>
    <col min="7426" max="7668" width="11.42578125" style="95"/>
    <col min="7669" max="7669" width="17.42578125" style="95" customWidth="1"/>
    <col min="7670" max="7670" width="3.140625" style="95" customWidth="1"/>
    <col min="7671" max="7671" width="2.7109375" style="95" customWidth="1"/>
    <col min="7672" max="7672" width="3.140625" style="95" customWidth="1"/>
    <col min="7673" max="7673" width="27.85546875" style="95" customWidth="1"/>
    <col min="7674" max="7675" width="22.7109375" style="95" bestFit="1" customWidth="1"/>
    <col min="7676" max="7676" width="16.85546875" style="95" customWidth="1"/>
    <col min="7677" max="7677" width="15.5703125" style="95" customWidth="1"/>
    <col min="7678" max="7678" width="13.28515625" style="95" customWidth="1"/>
    <col min="7679" max="7679" width="15.5703125" style="95" customWidth="1"/>
    <col min="7680" max="7681" width="14.28515625" style="95" customWidth="1"/>
    <col min="7682" max="7924" width="11.42578125" style="95"/>
    <col min="7925" max="7925" width="17.42578125" style="95" customWidth="1"/>
    <col min="7926" max="7926" width="3.140625" style="95" customWidth="1"/>
    <col min="7927" max="7927" width="2.7109375" style="95" customWidth="1"/>
    <col min="7928" max="7928" width="3.140625" style="95" customWidth="1"/>
    <col min="7929" max="7929" width="27.85546875" style="95" customWidth="1"/>
    <col min="7930" max="7931" width="22.7109375" style="95" bestFit="1" customWidth="1"/>
    <col min="7932" max="7932" width="16.85546875" style="95" customWidth="1"/>
    <col min="7933" max="7933" width="15.5703125" style="95" customWidth="1"/>
    <col min="7934" max="7934" width="13.28515625" style="95" customWidth="1"/>
    <col min="7935" max="7935" width="15.5703125" style="95" customWidth="1"/>
    <col min="7936" max="7937" width="14.28515625" style="95" customWidth="1"/>
    <col min="7938" max="8180" width="11.42578125" style="95"/>
    <col min="8181" max="8181" width="17.42578125" style="95" customWidth="1"/>
    <col min="8182" max="8182" width="3.140625" style="95" customWidth="1"/>
    <col min="8183" max="8183" width="2.7109375" style="95" customWidth="1"/>
    <col min="8184" max="8184" width="3.140625" style="95" customWidth="1"/>
    <col min="8185" max="8185" width="27.85546875" style="95" customWidth="1"/>
    <col min="8186" max="8187" width="22.7109375" style="95" bestFit="1" customWidth="1"/>
    <col min="8188" max="8188" width="16.85546875" style="95" customWidth="1"/>
    <col min="8189" max="8189" width="15.5703125" style="95" customWidth="1"/>
    <col min="8190" max="8190" width="13.28515625" style="95" customWidth="1"/>
    <col min="8191" max="8191" width="15.5703125" style="95" customWidth="1"/>
    <col min="8192" max="8193" width="14.28515625" style="95" customWidth="1"/>
    <col min="8194" max="8436" width="11.42578125" style="95"/>
    <col min="8437" max="8437" width="17.42578125" style="95" customWidth="1"/>
    <col min="8438" max="8438" width="3.140625" style="95" customWidth="1"/>
    <col min="8439" max="8439" width="2.7109375" style="95" customWidth="1"/>
    <col min="8440" max="8440" width="3.140625" style="95" customWidth="1"/>
    <col min="8441" max="8441" width="27.85546875" style="95" customWidth="1"/>
    <col min="8442" max="8443" width="22.7109375" style="95" bestFit="1" customWidth="1"/>
    <col min="8444" max="8444" width="16.85546875" style="95" customWidth="1"/>
    <col min="8445" max="8445" width="15.5703125" style="95" customWidth="1"/>
    <col min="8446" max="8446" width="13.28515625" style="95" customWidth="1"/>
    <col min="8447" max="8447" width="15.5703125" style="95" customWidth="1"/>
    <col min="8448" max="8449" width="14.28515625" style="95" customWidth="1"/>
    <col min="8450" max="8692" width="11.42578125" style="95"/>
    <col min="8693" max="8693" width="17.42578125" style="95" customWidth="1"/>
    <col min="8694" max="8694" width="3.140625" style="95" customWidth="1"/>
    <col min="8695" max="8695" width="2.7109375" style="95" customWidth="1"/>
    <col min="8696" max="8696" width="3.140625" style="95" customWidth="1"/>
    <col min="8697" max="8697" width="27.85546875" style="95" customWidth="1"/>
    <col min="8698" max="8699" width="22.7109375" style="95" bestFit="1" customWidth="1"/>
    <col min="8700" max="8700" width="16.85546875" style="95" customWidth="1"/>
    <col min="8701" max="8701" width="15.5703125" style="95" customWidth="1"/>
    <col min="8702" max="8702" width="13.28515625" style="95" customWidth="1"/>
    <col min="8703" max="8703" width="15.5703125" style="95" customWidth="1"/>
    <col min="8704" max="8705" width="14.28515625" style="95" customWidth="1"/>
    <col min="8706" max="8948" width="11.42578125" style="95"/>
    <col min="8949" max="8949" width="17.42578125" style="95" customWidth="1"/>
    <col min="8950" max="8950" width="3.140625" style="95" customWidth="1"/>
    <col min="8951" max="8951" width="2.7109375" style="95" customWidth="1"/>
    <col min="8952" max="8952" width="3.140625" style="95" customWidth="1"/>
    <col min="8953" max="8953" width="27.85546875" style="95" customWidth="1"/>
    <col min="8954" max="8955" width="22.7109375" style="95" bestFit="1" customWidth="1"/>
    <col min="8956" max="8956" width="16.85546875" style="95" customWidth="1"/>
    <col min="8957" max="8957" width="15.5703125" style="95" customWidth="1"/>
    <col min="8958" max="8958" width="13.28515625" style="95" customWidth="1"/>
    <col min="8959" max="8959" width="15.5703125" style="95" customWidth="1"/>
    <col min="8960" max="8961" width="14.28515625" style="95" customWidth="1"/>
    <col min="8962" max="9204" width="11.42578125" style="95"/>
    <col min="9205" max="9205" width="17.42578125" style="95" customWidth="1"/>
    <col min="9206" max="9206" width="3.140625" style="95" customWidth="1"/>
    <col min="9207" max="9207" width="2.7109375" style="95" customWidth="1"/>
    <col min="9208" max="9208" width="3.140625" style="95" customWidth="1"/>
    <col min="9209" max="9209" width="27.85546875" style="95" customWidth="1"/>
    <col min="9210" max="9211" width="22.7109375" style="95" bestFit="1" customWidth="1"/>
    <col min="9212" max="9212" width="16.85546875" style="95" customWidth="1"/>
    <col min="9213" max="9213" width="15.5703125" style="95" customWidth="1"/>
    <col min="9214" max="9214" width="13.28515625" style="95" customWidth="1"/>
    <col min="9215" max="9215" width="15.5703125" style="95" customWidth="1"/>
    <col min="9216" max="9217" width="14.28515625" style="95" customWidth="1"/>
    <col min="9218" max="9460" width="11.42578125" style="95"/>
    <col min="9461" max="9461" width="17.42578125" style="95" customWidth="1"/>
    <col min="9462" max="9462" width="3.140625" style="95" customWidth="1"/>
    <col min="9463" max="9463" width="2.7109375" style="95" customWidth="1"/>
    <col min="9464" max="9464" width="3.140625" style="95" customWidth="1"/>
    <col min="9465" max="9465" width="27.85546875" style="95" customWidth="1"/>
    <col min="9466" max="9467" width="22.7109375" style="95" bestFit="1" customWidth="1"/>
    <col min="9468" max="9468" width="16.85546875" style="95" customWidth="1"/>
    <col min="9469" max="9469" width="15.5703125" style="95" customWidth="1"/>
    <col min="9470" max="9470" width="13.28515625" style="95" customWidth="1"/>
    <col min="9471" max="9471" width="15.5703125" style="95" customWidth="1"/>
    <col min="9472" max="9473" width="14.28515625" style="95" customWidth="1"/>
    <col min="9474" max="9716" width="11.42578125" style="95"/>
    <col min="9717" max="9717" width="17.42578125" style="95" customWidth="1"/>
    <col min="9718" max="9718" width="3.140625" style="95" customWidth="1"/>
    <col min="9719" max="9719" width="2.7109375" style="95" customWidth="1"/>
    <col min="9720" max="9720" width="3.140625" style="95" customWidth="1"/>
    <col min="9721" max="9721" width="27.85546875" style="95" customWidth="1"/>
    <col min="9722" max="9723" width="22.7109375" style="95" bestFit="1" customWidth="1"/>
    <col min="9724" max="9724" width="16.85546875" style="95" customWidth="1"/>
    <col min="9725" max="9725" width="15.5703125" style="95" customWidth="1"/>
    <col min="9726" max="9726" width="13.28515625" style="95" customWidth="1"/>
    <col min="9727" max="9727" width="15.5703125" style="95" customWidth="1"/>
    <col min="9728" max="9729" width="14.28515625" style="95" customWidth="1"/>
    <col min="9730" max="9972" width="11.42578125" style="95"/>
    <col min="9973" max="9973" width="17.42578125" style="95" customWidth="1"/>
    <col min="9974" max="9974" width="3.140625" style="95" customWidth="1"/>
    <col min="9975" max="9975" width="2.7109375" style="95" customWidth="1"/>
    <col min="9976" max="9976" width="3.140625" style="95" customWidth="1"/>
    <col min="9977" max="9977" width="27.85546875" style="95" customWidth="1"/>
    <col min="9978" max="9979" width="22.7109375" style="95" bestFit="1" customWidth="1"/>
    <col min="9980" max="9980" width="16.85546875" style="95" customWidth="1"/>
    <col min="9981" max="9981" width="15.5703125" style="95" customWidth="1"/>
    <col min="9982" max="9982" width="13.28515625" style="95" customWidth="1"/>
    <col min="9983" max="9983" width="15.5703125" style="95" customWidth="1"/>
    <col min="9984" max="9985" width="14.28515625" style="95" customWidth="1"/>
    <col min="9986" max="10228" width="11.42578125" style="95"/>
    <col min="10229" max="10229" width="17.42578125" style="95" customWidth="1"/>
    <col min="10230" max="10230" width="3.140625" style="95" customWidth="1"/>
    <col min="10231" max="10231" width="2.7109375" style="95" customWidth="1"/>
    <col min="10232" max="10232" width="3.140625" style="95" customWidth="1"/>
    <col min="10233" max="10233" width="27.85546875" style="95" customWidth="1"/>
    <col min="10234" max="10235" width="22.7109375" style="95" bestFit="1" customWidth="1"/>
    <col min="10236" max="10236" width="16.85546875" style="95" customWidth="1"/>
    <col min="10237" max="10237" width="15.5703125" style="95" customWidth="1"/>
    <col min="10238" max="10238" width="13.28515625" style="95" customWidth="1"/>
    <col min="10239" max="10239" width="15.5703125" style="95" customWidth="1"/>
    <col min="10240" max="10241" width="14.28515625" style="95" customWidth="1"/>
    <col min="10242" max="10484" width="11.42578125" style="95"/>
    <col min="10485" max="10485" width="17.42578125" style="95" customWidth="1"/>
    <col min="10486" max="10486" width="3.140625" style="95" customWidth="1"/>
    <col min="10487" max="10487" width="2.7109375" style="95" customWidth="1"/>
    <col min="10488" max="10488" width="3.140625" style="95" customWidth="1"/>
    <col min="10489" max="10489" width="27.85546875" style="95" customWidth="1"/>
    <col min="10490" max="10491" width="22.7109375" style="95" bestFit="1" customWidth="1"/>
    <col min="10492" max="10492" width="16.85546875" style="95" customWidth="1"/>
    <col min="10493" max="10493" width="15.5703125" style="95" customWidth="1"/>
    <col min="10494" max="10494" width="13.28515625" style="95" customWidth="1"/>
    <col min="10495" max="10495" width="15.5703125" style="95" customWidth="1"/>
    <col min="10496" max="10497" width="14.28515625" style="95" customWidth="1"/>
    <col min="10498" max="10740" width="11.42578125" style="95"/>
    <col min="10741" max="10741" width="17.42578125" style="95" customWidth="1"/>
    <col min="10742" max="10742" width="3.140625" style="95" customWidth="1"/>
    <col min="10743" max="10743" width="2.7109375" style="95" customWidth="1"/>
    <col min="10744" max="10744" width="3.140625" style="95" customWidth="1"/>
    <col min="10745" max="10745" width="27.85546875" style="95" customWidth="1"/>
    <col min="10746" max="10747" width="22.7109375" style="95" bestFit="1" customWidth="1"/>
    <col min="10748" max="10748" width="16.85546875" style="95" customWidth="1"/>
    <col min="10749" max="10749" width="15.5703125" style="95" customWidth="1"/>
    <col min="10750" max="10750" width="13.28515625" style="95" customWidth="1"/>
    <col min="10751" max="10751" width="15.5703125" style="95" customWidth="1"/>
    <col min="10752" max="10753" width="14.28515625" style="95" customWidth="1"/>
    <col min="10754" max="10996" width="11.42578125" style="95"/>
    <col min="10997" max="10997" width="17.42578125" style="95" customWidth="1"/>
    <col min="10998" max="10998" width="3.140625" style="95" customWidth="1"/>
    <col min="10999" max="10999" width="2.7109375" style="95" customWidth="1"/>
    <col min="11000" max="11000" width="3.140625" style="95" customWidth="1"/>
    <col min="11001" max="11001" width="27.85546875" style="95" customWidth="1"/>
    <col min="11002" max="11003" width="22.7109375" style="95" bestFit="1" customWidth="1"/>
    <col min="11004" max="11004" width="16.85546875" style="95" customWidth="1"/>
    <col min="11005" max="11005" width="15.5703125" style="95" customWidth="1"/>
    <col min="11006" max="11006" width="13.28515625" style="95" customWidth="1"/>
    <col min="11007" max="11007" width="15.5703125" style="95" customWidth="1"/>
    <col min="11008" max="11009" width="14.28515625" style="95" customWidth="1"/>
    <col min="11010" max="11252" width="11.42578125" style="95"/>
    <col min="11253" max="11253" width="17.42578125" style="95" customWidth="1"/>
    <col min="11254" max="11254" width="3.140625" style="95" customWidth="1"/>
    <col min="11255" max="11255" width="2.7109375" style="95" customWidth="1"/>
    <col min="11256" max="11256" width="3.140625" style="95" customWidth="1"/>
    <col min="11257" max="11257" width="27.85546875" style="95" customWidth="1"/>
    <col min="11258" max="11259" width="22.7109375" style="95" bestFit="1" customWidth="1"/>
    <col min="11260" max="11260" width="16.85546875" style="95" customWidth="1"/>
    <col min="11261" max="11261" width="15.5703125" style="95" customWidth="1"/>
    <col min="11262" max="11262" width="13.28515625" style="95" customWidth="1"/>
    <col min="11263" max="11263" width="15.5703125" style="95" customWidth="1"/>
    <col min="11264" max="11265" width="14.28515625" style="95" customWidth="1"/>
    <col min="11266" max="11508" width="11.42578125" style="95"/>
    <col min="11509" max="11509" width="17.42578125" style="95" customWidth="1"/>
    <col min="11510" max="11510" width="3.140625" style="95" customWidth="1"/>
    <col min="11511" max="11511" width="2.7109375" style="95" customWidth="1"/>
    <col min="11512" max="11512" width="3.140625" style="95" customWidth="1"/>
    <col min="11513" max="11513" width="27.85546875" style="95" customWidth="1"/>
    <col min="11514" max="11515" width="22.7109375" style="95" bestFit="1" customWidth="1"/>
    <col min="11516" max="11516" width="16.85546875" style="95" customWidth="1"/>
    <col min="11517" max="11517" width="15.5703125" style="95" customWidth="1"/>
    <col min="11518" max="11518" width="13.28515625" style="95" customWidth="1"/>
    <col min="11519" max="11519" width="15.5703125" style="95" customWidth="1"/>
    <col min="11520" max="11521" width="14.28515625" style="95" customWidth="1"/>
    <col min="11522" max="11764" width="11.42578125" style="95"/>
    <col min="11765" max="11765" width="17.42578125" style="95" customWidth="1"/>
    <col min="11766" max="11766" width="3.140625" style="95" customWidth="1"/>
    <col min="11767" max="11767" width="2.7109375" style="95" customWidth="1"/>
    <col min="11768" max="11768" width="3.140625" style="95" customWidth="1"/>
    <col min="11769" max="11769" width="27.85546875" style="95" customWidth="1"/>
    <col min="11770" max="11771" width="22.7109375" style="95" bestFit="1" customWidth="1"/>
    <col min="11772" max="11772" width="16.85546875" style="95" customWidth="1"/>
    <col min="11773" max="11773" width="15.5703125" style="95" customWidth="1"/>
    <col min="11774" max="11774" width="13.28515625" style="95" customWidth="1"/>
    <col min="11775" max="11775" width="15.5703125" style="95" customWidth="1"/>
    <col min="11776" max="11777" width="14.28515625" style="95" customWidth="1"/>
    <col min="11778" max="12020" width="11.42578125" style="95"/>
    <col min="12021" max="12021" width="17.42578125" style="95" customWidth="1"/>
    <col min="12022" max="12022" width="3.140625" style="95" customWidth="1"/>
    <col min="12023" max="12023" width="2.7109375" style="95" customWidth="1"/>
    <col min="12024" max="12024" width="3.140625" style="95" customWidth="1"/>
    <col min="12025" max="12025" width="27.85546875" style="95" customWidth="1"/>
    <col min="12026" max="12027" width="22.7109375" style="95" bestFit="1" customWidth="1"/>
    <col min="12028" max="12028" width="16.85546875" style="95" customWidth="1"/>
    <col min="12029" max="12029" width="15.5703125" style="95" customWidth="1"/>
    <col min="12030" max="12030" width="13.28515625" style="95" customWidth="1"/>
    <col min="12031" max="12031" width="15.5703125" style="95" customWidth="1"/>
    <col min="12032" max="12033" width="14.28515625" style="95" customWidth="1"/>
    <col min="12034" max="12276" width="11.42578125" style="95"/>
    <col min="12277" max="12277" width="17.42578125" style="95" customWidth="1"/>
    <col min="12278" max="12278" width="3.140625" style="95" customWidth="1"/>
    <col min="12279" max="12279" width="2.7109375" style="95" customWidth="1"/>
    <col min="12280" max="12280" width="3.140625" style="95" customWidth="1"/>
    <col min="12281" max="12281" width="27.85546875" style="95" customWidth="1"/>
    <col min="12282" max="12283" width="22.7109375" style="95" bestFit="1" customWidth="1"/>
    <col min="12284" max="12284" width="16.85546875" style="95" customWidth="1"/>
    <col min="12285" max="12285" width="15.5703125" style="95" customWidth="1"/>
    <col min="12286" max="12286" width="13.28515625" style="95" customWidth="1"/>
    <col min="12287" max="12287" width="15.5703125" style="95" customWidth="1"/>
    <col min="12288" max="12289" width="14.28515625" style="95" customWidth="1"/>
    <col min="12290" max="12532" width="11.42578125" style="95"/>
    <col min="12533" max="12533" width="17.42578125" style="95" customWidth="1"/>
    <col min="12534" max="12534" width="3.140625" style="95" customWidth="1"/>
    <col min="12535" max="12535" width="2.7109375" style="95" customWidth="1"/>
    <col min="12536" max="12536" width="3.140625" style="95" customWidth="1"/>
    <col min="12537" max="12537" width="27.85546875" style="95" customWidth="1"/>
    <col min="12538" max="12539" width="22.7109375" style="95" bestFit="1" customWidth="1"/>
    <col min="12540" max="12540" width="16.85546875" style="95" customWidth="1"/>
    <col min="12541" max="12541" width="15.5703125" style="95" customWidth="1"/>
    <col min="12542" max="12542" width="13.28515625" style="95" customWidth="1"/>
    <col min="12543" max="12543" width="15.5703125" style="95" customWidth="1"/>
    <col min="12544" max="12545" width="14.28515625" style="95" customWidth="1"/>
    <col min="12546" max="12788" width="11.42578125" style="95"/>
    <col min="12789" max="12789" width="17.42578125" style="95" customWidth="1"/>
    <col min="12790" max="12790" width="3.140625" style="95" customWidth="1"/>
    <col min="12791" max="12791" width="2.7109375" style="95" customWidth="1"/>
    <col min="12792" max="12792" width="3.140625" style="95" customWidth="1"/>
    <col min="12793" max="12793" width="27.85546875" style="95" customWidth="1"/>
    <col min="12794" max="12795" width="22.7109375" style="95" bestFit="1" customWidth="1"/>
    <col min="12796" max="12796" width="16.85546875" style="95" customWidth="1"/>
    <col min="12797" max="12797" width="15.5703125" style="95" customWidth="1"/>
    <col min="12798" max="12798" width="13.28515625" style="95" customWidth="1"/>
    <col min="12799" max="12799" width="15.5703125" style="95" customWidth="1"/>
    <col min="12800" max="12801" width="14.28515625" style="95" customWidth="1"/>
    <col min="12802" max="13044" width="11.42578125" style="95"/>
    <col min="13045" max="13045" width="17.42578125" style="95" customWidth="1"/>
    <col min="13046" max="13046" width="3.140625" style="95" customWidth="1"/>
    <col min="13047" max="13047" width="2.7109375" style="95" customWidth="1"/>
    <col min="13048" max="13048" width="3.140625" style="95" customWidth="1"/>
    <col min="13049" max="13049" width="27.85546875" style="95" customWidth="1"/>
    <col min="13050" max="13051" width="22.7109375" style="95" bestFit="1" customWidth="1"/>
    <col min="13052" max="13052" width="16.85546875" style="95" customWidth="1"/>
    <col min="13053" max="13053" width="15.5703125" style="95" customWidth="1"/>
    <col min="13054" max="13054" width="13.28515625" style="95" customWidth="1"/>
    <col min="13055" max="13055" width="15.5703125" style="95" customWidth="1"/>
    <col min="13056" max="13057" width="14.28515625" style="95" customWidth="1"/>
    <col min="13058" max="13300" width="11.42578125" style="95"/>
    <col min="13301" max="13301" width="17.42578125" style="95" customWidth="1"/>
    <col min="13302" max="13302" width="3.140625" style="95" customWidth="1"/>
    <col min="13303" max="13303" width="2.7109375" style="95" customWidth="1"/>
    <col min="13304" max="13304" width="3.140625" style="95" customWidth="1"/>
    <col min="13305" max="13305" width="27.85546875" style="95" customWidth="1"/>
    <col min="13306" max="13307" width="22.7109375" style="95" bestFit="1" customWidth="1"/>
    <col min="13308" max="13308" width="16.85546875" style="95" customWidth="1"/>
    <col min="13309" max="13309" width="15.5703125" style="95" customWidth="1"/>
    <col min="13310" max="13310" width="13.28515625" style="95" customWidth="1"/>
    <col min="13311" max="13311" width="15.5703125" style="95" customWidth="1"/>
    <col min="13312" max="13313" width="14.28515625" style="95" customWidth="1"/>
    <col min="13314" max="13556" width="11.42578125" style="95"/>
    <col min="13557" max="13557" width="17.42578125" style="95" customWidth="1"/>
    <col min="13558" max="13558" width="3.140625" style="95" customWidth="1"/>
    <col min="13559" max="13559" width="2.7109375" style="95" customWidth="1"/>
    <col min="13560" max="13560" width="3.140625" style="95" customWidth="1"/>
    <col min="13561" max="13561" width="27.85546875" style="95" customWidth="1"/>
    <col min="13562" max="13563" width="22.7109375" style="95" bestFit="1" customWidth="1"/>
    <col min="13564" max="13564" width="16.85546875" style="95" customWidth="1"/>
    <col min="13565" max="13565" width="15.5703125" style="95" customWidth="1"/>
    <col min="13566" max="13566" width="13.28515625" style="95" customWidth="1"/>
    <col min="13567" max="13567" width="15.5703125" style="95" customWidth="1"/>
    <col min="13568" max="13569" width="14.28515625" style="95" customWidth="1"/>
    <col min="13570" max="13812" width="11.42578125" style="95"/>
    <col min="13813" max="13813" width="17.42578125" style="95" customWidth="1"/>
    <col min="13814" max="13814" width="3.140625" style="95" customWidth="1"/>
    <col min="13815" max="13815" width="2.7109375" style="95" customWidth="1"/>
    <col min="13816" max="13816" width="3.140625" style="95" customWidth="1"/>
    <col min="13817" max="13817" width="27.85546875" style="95" customWidth="1"/>
    <col min="13818" max="13819" width="22.7109375" style="95" bestFit="1" customWidth="1"/>
    <col min="13820" max="13820" width="16.85546875" style="95" customWidth="1"/>
    <col min="13821" max="13821" width="15.5703125" style="95" customWidth="1"/>
    <col min="13822" max="13822" width="13.28515625" style="95" customWidth="1"/>
    <col min="13823" max="13823" width="15.5703125" style="95" customWidth="1"/>
    <col min="13824" max="13825" width="14.28515625" style="95" customWidth="1"/>
    <col min="13826" max="14068" width="11.42578125" style="95"/>
    <col min="14069" max="14069" width="17.42578125" style="95" customWidth="1"/>
    <col min="14070" max="14070" width="3.140625" style="95" customWidth="1"/>
    <col min="14071" max="14071" width="2.7109375" style="95" customWidth="1"/>
    <col min="14072" max="14072" width="3.140625" style="95" customWidth="1"/>
    <col min="14073" max="14073" width="27.85546875" style="95" customWidth="1"/>
    <col min="14074" max="14075" width="22.7109375" style="95" bestFit="1" customWidth="1"/>
    <col min="14076" max="14076" width="16.85546875" style="95" customWidth="1"/>
    <col min="14077" max="14077" width="15.5703125" style="95" customWidth="1"/>
    <col min="14078" max="14078" width="13.28515625" style="95" customWidth="1"/>
    <col min="14079" max="14079" width="15.5703125" style="95" customWidth="1"/>
    <col min="14080" max="14081" width="14.28515625" style="95" customWidth="1"/>
    <col min="14082" max="14324" width="11.42578125" style="95"/>
    <col min="14325" max="14325" width="17.42578125" style="95" customWidth="1"/>
    <col min="14326" max="14326" width="3.140625" style="95" customWidth="1"/>
    <col min="14327" max="14327" width="2.7109375" style="95" customWidth="1"/>
    <col min="14328" max="14328" width="3.140625" style="95" customWidth="1"/>
    <col min="14329" max="14329" width="27.85546875" style="95" customWidth="1"/>
    <col min="14330" max="14331" width="22.7109375" style="95" bestFit="1" customWidth="1"/>
    <col min="14332" max="14332" width="16.85546875" style="95" customWidth="1"/>
    <col min="14333" max="14333" width="15.5703125" style="95" customWidth="1"/>
    <col min="14334" max="14334" width="13.28515625" style="95" customWidth="1"/>
    <col min="14335" max="14335" width="15.5703125" style="95" customWidth="1"/>
    <col min="14336" max="14337" width="14.28515625" style="95" customWidth="1"/>
    <col min="14338" max="14580" width="11.42578125" style="95"/>
    <col min="14581" max="14581" width="17.42578125" style="95" customWidth="1"/>
    <col min="14582" max="14582" width="3.140625" style="95" customWidth="1"/>
    <col min="14583" max="14583" width="2.7109375" style="95" customWidth="1"/>
    <col min="14584" max="14584" width="3.140625" style="95" customWidth="1"/>
    <col min="14585" max="14585" width="27.85546875" style="95" customWidth="1"/>
    <col min="14586" max="14587" width="22.7109375" style="95" bestFit="1" customWidth="1"/>
    <col min="14588" max="14588" width="16.85546875" style="95" customWidth="1"/>
    <col min="14589" max="14589" width="15.5703125" style="95" customWidth="1"/>
    <col min="14590" max="14590" width="13.28515625" style="95" customWidth="1"/>
    <col min="14591" max="14591" width="15.5703125" style="95" customWidth="1"/>
    <col min="14592" max="14593" width="14.28515625" style="95" customWidth="1"/>
    <col min="14594" max="14836" width="11.42578125" style="95"/>
    <col min="14837" max="14837" width="17.42578125" style="95" customWidth="1"/>
    <col min="14838" max="14838" width="3.140625" style="95" customWidth="1"/>
    <col min="14839" max="14839" width="2.7109375" style="95" customWidth="1"/>
    <col min="14840" max="14840" width="3.140625" style="95" customWidth="1"/>
    <col min="14841" max="14841" width="27.85546875" style="95" customWidth="1"/>
    <col min="14842" max="14843" width="22.7109375" style="95" bestFit="1" customWidth="1"/>
    <col min="14844" max="14844" width="16.85546875" style="95" customWidth="1"/>
    <col min="14845" max="14845" width="15.5703125" style="95" customWidth="1"/>
    <col min="14846" max="14846" width="13.28515625" style="95" customWidth="1"/>
    <col min="14847" max="14847" width="15.5703125" style="95" customWidth="1"/>
    <col min="14848" max="14849" width="14.28515625" style="95" customWidth="1"/>
    <col min="14850" max="15092" width="11.42578125" style="95"/>
    <col min="15093" max="15093" width="17.42578125" style="95" customWidth="1"/>
    <col min="15094" max="15094" width="3.140625" style="95" customWidth="1"/>
    <col min="15095" max="15095" width="2.7109375" style="95" customWidth="1"/>
    <col min="15096" max="15096" width="3.140625" style="95" customWidth="1"/>
    <col min="15097" max="15097" width="27.85546875" style="95" customWidth="1"/>
    <col min="15098" max="15099" width="22.7109375" style="95" bestFit="1" customWidth="1"/>
    <col min="15100" max="15100" width="16.85546875" style="95" customWidth="1"/>
    <col min="15101" max="15101" width="15.5703125" style="95" customWidth="1"/>
    <col min="15102" max="15102" width="13.28515625" style="95" customWidth="1"/>
    <col min="15103" max="15103" width="15.5703125" style="95" customWidth="1"/>
    <col min="15104" max="15105" width="14.28515625" style="95" customWidth="1"/>
    <col min="15106" max="15348" width="11.42578125" style="95"/>
    <col min="15349" max="15349" width="17.42578125" style="95" customWidth="1"/>
    <col min="15350" max="15350" width="3.140625" style="95" customWidth="1"/>
    <col min="15351" max="15351" width="2.7109375" style="95" customWidth="1"/>
    <col min="15352" max="15352" width="3.140625" style="95" customWidth="1"/>
    <col min="15353" max="15353" width="27.85546875" style="95" customWidth="1"/>
    <col min="15354" max="15355" width="22.7109375" style="95" bestFit="1" customWidth="1"/>
    <col min="15356" max="15356" width="16.85546875" style="95" customWidth="1"/>
    <col min="15357" max="15357" width="15.5703125" style="95" customWidth="1"/>
    <col min="15358" max="15358" width="13.28515625" style="95" customWidth="1"/>
    <col min="15359" max="15359" width="15.5703125" style="95" customWidth="1"/>
    <col min="15360" max="15361" width="14.28515625" style="95" customWidth="1"/>
    <col min="15362" max="15604" width="11.42578125" style="95"/>
    <col min="15605" max="15605" width="17.42578125" style="95" customWidth="1"/>
    <col min="15606" max="15606" width="3.140625" style="95" customWidth="1"/>
    <col min="15607" max="15607" width="2.7109375" style="95" customWidth="1"/>
    <col min="15608" max="15608" width="3.140625" style="95" customWidth="1"/>
    <col min="15609" max="15609" width="27.85546875" style="95" customWidth="1"/>
    <col min="15610" max="15611" width="22.7109375" style="95" bestFit="1" customWidth="1"/>
    <col min="15612" max="15612" width="16.85546875" style="95" customWidth="1"/>
    <col min="15613" max="15613" width="15.5703125" style="95" customWidth="1"/>
    <col min="15614" max="15614" width="13.28515625" style="95" customWidth="1"/>
    <col min="15615" max="15615" width="15.5703125" style="95" customWidth="1"/>
    <col min="15616" max="15617" width="14.28515625" style="95" customWidth="1"/>
    <col min="15618" max="15860" width="11.42578125" style="95"/>
    <col min="15861" max="15861" width="17.42578125" style="95" customWidth="1"/>
    <col min="15862" max="15862" width="3.140625" style="95" customWidth="1"/>
    <col min="15863" max="15863" width="2.7109375" style="95" customWidth="1"/>
    <col min="15864" max="15864" width="3.140625" style="95" customWidth="1"/>
    <col min="15865" max="15865" width="27.85546875" style="95" customWidth="1"/>
    <col min="15866" max="15867" width="22.7109375" style="95" bestFit="1" customWidth="1"/>
    <col min="15868" max="15868" width="16.85546875" style="95" customWidth="1"/>
    <col min="15869" max="15869" width="15.5703125" style="95" customWidth="1"/>
    <col min="15870" max="15870" width="13.28515625" style="95" customWidth="1"/>
    <col min="15871" max="15871" width="15.5703125" style="95" customWidth="1"/>
    <col min="15872" max="15873" width="14.28515625" style="95" customWidth="1"/>
    <col min="15874" max="16116" width="11.42578125" style="95"/>
    <col min="16117" max="16117" width="17.42578125" style="95" customWidth="1"/>
    <col min="16118" max="16118" width="3.140625" style="95" customWidth="1"/>
    <col min="16119" max="16119" width="2.7109375" style="95" customWidth="1"/>
    <col min="16120" max="16120" width="3.140625" style="95" customWidth="1"/>
    <col min="16121" max="16121" width="27.85546875" style="95" customWidth="1"/>
    <col min="16122" max="16123" width="22.7109375" style="95" bestFit="1" customWidth="1"/>
    <col min="16124" max="16124" width="16.85546875" style="95" customWidth="1"/>
    <col min="16125" max="16125" width="15.5703125" style="95" customWidth="1"/>
    <col min="16126" max="16126" width="13.28515625" style="95" customWidth="1"/>
    <col min="16127" max="16127" width="15.5703125" style="95" customWidth="1"/>
    <col min="16128" max="16129" width="14.28515625" style="95" customWidth="1"/>
    <col min="16130" max="16384" width="11.42578125" style="95"/>
  </cols>
  <sheetData>
    <row r="1" spans="1:11" ht="18.75" x14ac:dyDescent="0.3">
      <c r="A1" s="257" t="s">
        <v>96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11" ht="18.75" customHeight="1" x14ac:dyDescent="0.25">
      <c r="A2" s="258" t="s">
        <v>199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11" ht="18.75" x14ac:dyDescent="0.3">
      <c r="A3" s="259" t="s">
        <v>97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</row>
    <row r="4" spans="1:11" ht="15.75" thickBot="1" x14ac:dyDescent="0.3">
      <c r="A4" s="97"/>
      <c r="B4" s="97"/>
      <c r="C4" s="97"/>
      <c r="D4" s="114"/>
      <c r="E4" s="114"/>
      <c r="F4" s="98"/>
      <c r="G4" s="98"/>
      <c r="H4" s="98"/>
      <c r="I4" s="98"/>
    </row>
    <row r="5" spans="1:11" s="94" customFormat="1" ht="31.5" customHeight="1" x14ac:dyDescent="0.25">
      <c r="A5" s="266" t="s">
        <v>1</v>
      </c>
      <c r="B5" s="260" t="s">
        <v>98</v>
      </c>
      <c r="C5" s="261"/>
      <c r="D5" s="261"/>
      <c r="E5" s="262"/>
      <c r="F5" s="145" t="s">
        <v>99</v>
      </c>
      <c r="G5" s="145" t="s">
        <v>99</v>
      </c>
      <c r="H5" s="145" t="s">
        <v>100</v>
      </c>
      <c r="I5" s="145" t="s">
        <v>101</v>
      </c>
      <c r="J5" s="146" t="s">
        <v>102</v>
      </c>
      <c r="K5" s="147" t="s">
        <v>103</v>
      </c>
    </row>
    <row r="6" spans="1:11" s="94" customFormat="1" ht="16.5" thickBot="1" x14ac:dyDescent="0.3">
      <c r="A6" s="267"/>
      <c r="B6" s="263"/>
      <c r="C6" s="264"/>
      <c r="D6" s="264"/>
      <c r="E6" s="265"/>
      <c r="F6" s="148" t="s">
        <v>104</v>
      </c>
      <c r="G6" s="148" t="s">
        <v>105</v>
      </c>
      <c r="H6" s="149" t="s">
        <v>106</v>
      </c>
      <c r="I6" s="149" t="s">
        <v>107</v>
      </c>
      <c r="J6" s="150" t="s">
        <v>108</v>
      </c>
      <c r="K6" s="151" t="s">
        <v>108</v>
      </c>
    </row>
    <row r="7" spans="1:11" s="94" customFormat="1" ht="15.75" x14ac:dyDescent="0.25">
      <c r="A7" s="99"/>
      <c r="B7" s="116"/>
      <c r="C7" s="117"/>
      <c r="D7" s="118"/>
      <c r="E7" s="119"/>
      <c r="F7" s="100"/>
      <c r="G7" s="100"/>
      <c r="H7" s="100"/>
      <c r="I7" s="120"/>
      <c r="J7" s="121"/>
      <c r="K7" s="122"/>
    </row>
    <row r="8" spans="1:11" s="94" customFormat="1" ht="15.75" x14ac:dyDescent="0.25">
      <c r="A8" s="152" t="s">
        <v>109</v>
      </c>
      <c r="B8" s="153" t="s">
        <v>110</v>
      </c>
      <c r="C8" s="154"/>
      <c r="D8" s="154"/>
      <c r="E8" s="155"/>
      <c r="F8" s="156">
        <f>SUM(F10+F30)</f>
        <v>77166800</v>
      </c>
      <c r="G8" s="156">
        <f>SUM(G10+G29)</f>
        <v>78895378</v>
      </c>
      <c r="H8" s="156">
        <f>SUM(H10+H29)</f>
        <v>55273443</v>
      </c>
      <c r="I8" s="156">
        <f>SUM(I10+I29)</f>
        <v>38801330.280000001</v>
      </c>
      <c r="J8" s="157">
        <f>SUM(I8/G8*100)</f>
        <v>49.18073943444444</v>
      </c>
      <c r="K8" s="158">
        <f>SUM(I8/H8*100)</f>
        <v>70.198866171589856</v>
      </c>
    </row>
    <row r="9" spans="1:11" s="94" customFormat="1" ht="15.75" x14ac:dyDescent="0.25">
      <c r="A9" s="102"/>
      <c r="B9" s="105"/>
      <c r="C9" s="123"/>
      <c r="D9" s="123"/>
      <c r="E9" s="124"/>
      <c r="F9" s="103"/>
      <c r="G9" s="103"/>
      <c r="H9" s="103"/>
      <c r="I9" s="103"/>
      <c r="J9" s="125"/>
      <c r="K9" s="126"/>
    </row>
    <row r="10" spans="1:11" s="94" customFormat="1" ht="15.75" x14ac:dyDescent="0.25">
      <c r="A10" s="152" t="s">
        <v>111</v>
      </c>
      <c r="B10" s="159"/>
      <c r="C10" s="154" t="s">
        <v>112</v>
      </c>
      <c r="D10" s="144"/>
      <c r="E10" s="155"/>
      <c r="F10" s="160">
        <f>SUM(F11+F25)</f>
        <v>77166800</v>
      </c>
      <c r="G10" s="160">
        <f>SUM(G11+G25)</f>
        <v>77166800</v>
      </c>
      <c r="H10" s="160">
        <f>SUM(H11+H24)</f>
        <v>53544865</v>
      </c>
      <c r="I10" s="160">
        <f>SUM(I11+I24)</f>
        <v>38801330.280000001</v>
      </c>
      <c r="J10" s="161">
        <f>SUM(I10/G10*100)</f>
        <v>50.282414561702701</v>
      </c>
      <c r="K10" s="162">
        <f>SUM(I10/H10*100)</f>
        <v>72.465081908414561</v>
      </c>
    </row>
    <row r="11" spans="1:11" s="94" customFormat="1" ht="15.75" x14ac:dyDescent="0.25">
      <c r="A11" s="101" t="s">
        <v>113</v>
      </c>
      <c r="B11" s="105"/>
      <c r="C11" s="123" t="s">
        <v>114</v>
      </c>
      <c r="D11" s="123"/>
      <c r="E11" s="124"/>
      <c r="F11" s="104">
        <f>SUM(F13+F20)</f>
        <v>74166800</v>
      </c>
      <c r="G11" s="104">
        <f>SUM(G13+G20)</f>
        <v>74166800</v>
      </c>
      <c r="H11" s="104">
        <f>SUM(H13+H20)</f>
        <v>48816287</v>
      </c>
      <c r="I11" s="104">
        <f>SUM(I13+I20)</f>
        <v>38801330.280000001</v>
      </c>
      <c r="J11" s="127">
        <f>SUM(I11/G11*100)</f>
        <v>52.316306325741436</v>
      </c>
      <c r="K11" s="108">
        <f>SUM(I11/H11*100)</f>
        <v>79.484394788157488</v>
      </c>
    </row>
    <row r="12" spans="1:11" s="94" customFormat="1" ht="15.75" x14ac:dyDescent="0.25">
      <c r="A12" s="101"/>
      <c r="B12" s="105"/>
      <c r="C12" s="123"/>
      <c r="D12" s="123"/>
      <c r="E12" s="124"/>
      <c r="F12" s="103"/>
      <c r="G12" s="103"/>
      <c r="H12" s="103"/>
      <c r="I12" s="103"/>
      <c r="J12" s="125"/>
      <c r="K12" s="126"/>
    </row>
    <row r="13" spans="1:11" s="94" customFormat="1" ht="15.75" x14ac:dyDescent="0.25">
      <c r="A13" s="102" t="s">
        <v>115</v>
      </c>
      <c r="B13" s="105"/>
      <c r="C13" s="106"/>
      <c r="D13" s="138" t="s">
        <v>116</v>
      </c>
      <c r="E13" s="137"/>
      <c r="F13" s="104">
        <f>SUM(F15)</f>
        <v>70374400</v>
      </c>
      <c r="G13" s="104">
        <f>SUM(G15)</f>
        <v>70374400</v>
      </c>
      <c r="H13" s="104">
        <f>SUM(H15)</f>
        <v>46301755</v>
      </c>
      <c r="I13" s="104">
        <f>SUM(I15)</f>
        <v>37348418.899999999</v>
      </c>
      <c r="J13" s="127">
        <f>SUM(I13/G13*100)</f>
        <v>53.071029948390326</v>
      </c>
      <c r="K13" s="108">
        <f>SUM(I13/H13*100)</f>
        <v>80.663074002270534</v>
      </c>
    </row>
    <row r="14" spans="1:11" s="94" customFormat="1" ht="15.75" x14ac:dyDescent="0.25">
      <c r="A14" s="102"/>
      <c r="B14" s="105"/>
      <c r="C14" s="106"/>
      <c r="D14" s="106"/>
      <c r="E14" s="107"/>
      <c r="F14" s="103"/>
      <c r="G14" s="103"/>
      <c r="H14" s="103"/>
      <c r="I14" s="103"/>
      <c r="J14" s="125"/>
      <c r="K14" s="126"/>
    </row>
    <row r="15" spans="1:11" s="94" customFormat="1" ht="15.75" x14ac:dyDescent="0.25">
      <c r="A15" s="102" t="s">
        <v>117</v>
      </c>
      <c r="B15" s="105"/>
      <c r="C15" s="106"/>
      <c r="D15" s="106"/>
      <c r="E15" s="137" t="s">
        <v>118</v>
      </c>
      <c r="F15" s="104">
        <f>SUM(F16:F18)</f>
        <v>70374400</v>
      </c>
      <c r="G15" s="104">
        <f>SUM(G16:G18)</f>
        <v>70374400</v>
      </c>
      <c r="H15" s="104">
        <f>SUM(H16:H18)</f>
        <v>46301755</v>
      </c>
      <c r="I15" s="104">
        <f>SUM(I16:I18)</f>
        <v>37348418.899999999</v>
      </c>
      <c r="J15" s="127">
        <f>SUM(I15/G15*100)</f>
        <v>53.071029948390326</v>
      </c>
      <c r="K15" s="108">
        <f>SUM(I15/H15*100)</f>
        <v>80.663074002270534</v>
      </c>
    </row>
    <row r="16" spans="1:11" s="94" customFormat="1" ht="15.75" x14ac:dyDescent="0.25">
      <c r="A16" s="102" t="s">
        <v>119</v>
      </c>
      <c r="B16" s="105"/>
      <c r="C16" s="106"/>
      <c r="D16" s="106"/>
      <c r="E16" s="137" t="s">
        <v>120</v>
      </c>
      <c r="F16" s="103">
        <f>'[1]NO TRIB CONS.'!F18</f>
        <v>55674400</v>
      </c>
      <c r="G16" s="103">
        <f>'[1]NO TRIB CONS.'!G18</f>
        <v>55674400</v>
      </c>
      <c r="H16" s="103">
        <f>'[1]no trib '!P14</f>
        <v>37626755</v>
      </c>
      <c r="I16" s="103">
        <f>'[1]no trib '!P15</f>
        <v>29450362.009999998</v>
      </c>
      <c r="J16" s="128">
        <f>SUM(I16/G16*100)</f>
        <v>52.897493300331924</v>
      </c>
      <c r="K16" s="111">
        <f>SUM(I16/H16*100)</f>
        <v>78.269736547836771</v>
      </c>
    </row>
    <row r="17" spans="1:11" s="94" customFormat="1" ht="15.75" x14ac:dyDescent="0.25">
      <c r="A17" s="102" t="s">
        <v>121</v>
      </c>
      <c r="B17" s="105"/>
      <c r="C17" s="106"/>
      <c r="D17" s="106"/>
      <c r="E17" s="137" t="s">
        <v>122</v>
      </c>
      <c r="F17" s="103">
        <f>'[1]NO TRIB CONS.'!F19</f>
        <v>9500000</v>
      </c>
      <c r="G17" s="103">
        <f>'[1]NO TRIB CONS.'!G19</f>
        <v>9500000</v>
      </c>
      <c r="H17" s="103">
        <f>'[1]no trib '!P19</f>
        <v>5775000</v>
      </c>
      <c r="I17" s="103">
        <f>'[1]no trib '!P20</f>
        <v>5339824.3499999996</v>
      </c>
      <c r="J17" s="128">
        <f>SUM(I17/G17*100)</f>
        <v>56.208677368421043</v>
      </c>
      <c r="K17" s="111">
        <f>SUM(I17/H17*100)</f>
        <v>92.464490909090898</v>
      </c>
    </row>
    <row r="18" spans="1:11" s="94" customFormat="1" ht="15.75" x14ac:dyDescent="0.25">
      <c r="A18" s="102" t="s">
        <v>123</v>
      </c>
      <c r="B18" s="105"/>
      <c r="C18" s="106"/>
      <c r="D18" s="106"/>
      <c r="E18" s="137" t="s">
        <v>124</v>
      </c>
      <c r="F18" s="103">
        <f>'[1]NO TRIB CONS.'!F20</f>
        <v>5200000</v>
      </c>
      <c r="G18" s="103">
        <f>'[1]NO TRIB CONS.'!G20</f>
        <v>5200000</v>
      </c>
      <c r="H18" s="103">
        <f>'[1]no trib '!P24</f>
        <v>2900000</v>
      </c>
      <c r="I18" s="103">
        <f>'[1]no trib '!P25</f>
        <v>2558232.54</v>
      </c>
      <c r="J18" s="128">
        <f>SUM(I18/G18*100)</f>
        <v>49.196779615384614</v>
      </c>
      <c r="K18" s="111">
        <f>SUM(I18/H18*100)</f>
        <v>88.214915172413797</v>
      </c>
    </row>
    <row r="19" spans="1:11" s="94" customFormat="1" ht="15.75" x14ac:dyDescent="0.25">
      <c r="A19" s="101"/>
      <c r="B19" s="105"/>
      <c r="C19" s="106"/>
      <c r="D19" s="106"/>
      <c r="E19" s="107"/>
      <c r="F19" s="103"/>
      <c r="G19" s="103"/>
      <c r="H19" s="103"/>
      <c r="I19" s="103"/>
      <c r="J19" s="125"/>
      <c r="K19" s="126"/>
    </row>
    <row r="20" spans="1:11" s="94" customFormat="1" ht="15.75" x14ac:dyDescent="0.25">
      <c r="A20" s="102" t="s">
        <v>125</v>
      </c>
      <c r="B20" s="105"/>
      <c r="C20" s="106" t="s">
        <v>126</v>
      </c>
      <c r="D20" s="106"/>
      <c r="E20" s="107"/>
      <c r="F20" s="104">
        <f t="shared" ref="F20:H21" si="0">SUM(F21)</f>
        <v>3792400</v>
      </c>
      <c r="G20" s="104">
        <f t="shared" si="0"/>
        <v>3792400</v>
      </c>
      <c r="H20" s="104">
        <f t="shared" si="0"/>
        <v>2514532</v>
      </c>
      <c r="I20" s="104">
        <f>SUM(I21)</f>
        <v>1452911.38</v>
      </c>
      <c r="J20" s="127">
        <f>SUM(I20/G20*100)</f>
        <v>38.311132264529057</v>
      </c>
      <c r="K20" s="108">
        <f>SUM(I20/H20*100)</f>
        <v>57.780588196928882</v>
      </c>
    </row>
    <row r="21" spans="1:11" s="94" customFormat="1" ht="15.75" x14ac:dyDescent="0.25">
      <c r="A21" s="102" t="s">
        <v>127</v>
      </c>
      <c r="B21" s="139"/>
      <c r="C21" s="106"/>
      <c r="D21" s="106" t="s">
        <v>126</v>
      </c>
      <c r="E21" s="107"/>
      <c r="F21" s="109">
        <f t="shared" si="0"/>
        <v>3792400</v>
      </c>
      <c r="G21" s="109">
        <f t="shared" si="0"/>
        <v>3792400</v>
      </c>
      <c r="H21" s="109">
        <f>SUM(H22)</f>
        <v>2514532</v>
      </c>
      <c r="I21" s="109">
        <f>SUM(I22)</f>
        <v>1452911.38</v>
      </c>
      <c r="J21" s="129">
        <f>SUM(I21/G21*100)</f>
        <v>38.311132264529057</v>
      </c>
      <c r="K21" s="110">
        <f>SUM(I21/H21*100)</f>
        <v>57.780588196928882</v>
      </c>
    </row>
    <row r="22" spans="1:11" s="94" customFormat="1" ht="15.75" x14ac:dyDescent="0.25">
      <c r="A22" s="102" t="s">
        <v>128</v>
      </c>
      <c r="B22" s="105"/>
      <c r="C22" s="106"/>
      <c r="D22" s="106"/>
      <c r="E22" s="107" t="s">
        <v>129</v>
      </c>
      <c r="F22" s="103">
        <f>'[1]NO TRIB CONS.'!F24</f>
        <v>3792400</v>
      </c>
      <c r="G22" s="103">
        <f>'[1]NO TRIB CONS.'!G24</f>
        <v>3792400</v>
      </c>
      <c r="H22" s="103">
        <f>'[1]no trib '!P29</f>
        <v>2514532</v>
      </c>
      <c r="I22" s="103">
        <f>'[1]no trib '!P30</f>
        <v>1452911.38</v>
      </c>
      <c r="J22" s="128">
        <f>SUM(I22/G22*100)</f>
        <v>38.311132264529057</v>
      </c>
      <c r="K22" s="111">
        <f>SUM(I22/H22*100)</f>
        <v>57.780588196928882</v>
      </c>
    </row>
    <row r="23" spans="1:11" s="94" customFormat="1" ht="15.75" x14ac:dyDescent="0.25">
      <c r="A23" s="101"/>
      <c r="B23" s="105"/>
      <c r="C23" s="123"/>
      <c r="D23" s="123"/>
      <c r="E23" s="124"/>
      <c r="F23" s="104"/>
      <c r="G23" s="104"/>
      <c r="H23" s="104"/>
      <c r="I23" s="104"/>
      <c r="J23" s="125"/>
      <c r="K23" s="126"/>
    </row>
    <row r="24" spans="1:11" s="94" customFormat="1" ht="15.75" x14ac:dyDescent="0.25">
      <c r="A24" s="102" t="s">
        <v>192</v>
      </c>
      <c r="B24" s="105"/>
      <c r="C24" s="123" t="s">
        <v>133</v>
      </c>
      <c r="D24" s="123"/>
      <c r="E24" s="124"/>
      <c r="F24" s="104">
        <f>F25</f>
        <v>3000000</v>
      </c>
      <c r="G24" s="104">
        <f>G25+G29</f>
        <v>4728578</v>
      </c>
      <c r="H24" s="104">
        <f>H25+H29</f>
        <v>4728578</v>
      </c>
      <c r="I24" s="104">
        <f>I25+I29</f>
        <v>0</v>
      </c>
      <c r="J24" s="125">
        <v>0</v>
      </c>
      <c r="K24" s="126">
        <v>0</v>
      </c>
    </row>
    <row r="25" spans="1:11" s="179" customFormat="1" ht="15.75" x14ac:dyDescent="0.25">
      <c r="A25" s="102" t="s">
        <v>193</v>
      </c>
      <c r="B25" s="140"/>
      <c r="C25" s="141" t="s">
        <v>130</v>
      </c>
      <c r="D25" s="142"/>
      <c r="E25" s="143"/>
      <c r="F25" s="104">
        <f>SUM(F26)</f>
        <v>3000000</v>
      </c>
      <c r="G25" s="104">
        <f>SUM(G26)</f>
        <v>3000000</v>
      </c>
      <c r="H25" s="104">
        <f>SUM(H26)</f>
        <v>3000000</v>
      </c>
      <c r="I25" s="104">
        <f>SUM(I26)</f>
        <v>0</v>
      </c>
      <c r="J25" s="128">
        <v>0</v>
      </c>
      <c r="K25" s="111">
        <v>0</v>
      </c>
    </row>
    <row r="26" spans="1:11" s="94" customFormat="1" ht="15.75" x14ac:dyDescent="0.25">
      <c r="A26" s="102" t="s">
        <v>194</v>
      </c>
      <c r="B26" s="105"/>
      <c r="C26" s="106"/>
      <c r="D26" s="106" t="s">
        <v>131</v>
      </c>
      <c r="E26" s="107"/>
      <c r="F26" s="103">
        <f>F27</f>
        <v>3000000</v>
      </c>
      <c r="G26" s="103">
        <f>G27</f>
        <v>3000000</v>
      </c>
      <c r="H26" s="103">
        <f>H27</f>
        <v>3000000</v>
      </c>
      <c r="I26" s="103">
        <f>I27</f>
        <v>0</v>
      </c>
      <c r="J26" s="128">
        <v>0</v>
      </c>
      <c r="K26" s="111">
        <v>0</v>
      </c>
    </row>
    <row r="27" spans="1:11" s="94" customFormat="1" ht="15.75" x14ac:dyDescent="0.25">
      <c r="A27" s="102" t="s">
        <v>195</v>
      </c>
      <c r="B27" s="105"/>
      <c r="C27" s="106"/>
      <c r="D27" s="106" t="s">
        <v>196</v>
      </c>
      <c r="E27" s="107"/>
      <c r="F27" s="103">
        <v>3000000</v>
      </c>
      <c r="G27" s="103">
        <v>3000000</v>
      </c>
      <c r="H27" s="103">
        <v>3000000</v>
      </c>
      <c r="I27" s="103"/>
      <c r="J27" s="128"/>
      <c r="K27" s="111"/>
    </row>
    <row r="28" spans="1:11" s="94" customFormat="1" ht="15.75" x14ac:dyDescent="0.25">
      <c r="A28" s="102"/>
      <c r="B28" s="105"/>
      <c r="C28" s="123"/>
      <c r="D28" s="123"/>
      <c r="E28" s="124"/>
      <c r="F28" s="103"/>
      <c r="G28" s="103" t="s">
        <v>132</v>
      </c>
      <c r="H28" s="103"/>
      <c r="I28" s="103"/>
      <c r="J28" s="125"/>
      <c r="K28" s="126"/>
    </row>
    <row r="29" spans="1:11" s="94" customFormat="1" ht="15.75" x14ac:dyDescent="0.25">
      <c r="A29" s="102" t="s">
        <v>197</v>
      </c>
      <c r="B29" s="105"/>
      <c r="C29" s="123" t="s">
        <v>134</v>
      </c>
      <c r="D29" s="123"/>
      <c r="E29" s="124"/>
      <c r="F29" s="103"/>
      <c r="G29" s="228">
        <v>1728578</v>
      </c>
      <c r="H29" s="229">
        <v>1728578</v>
      </c>
      <c r="I29" s="103">
        <v>0</v>
      </c>
      <c r="J29" s="125">
        <v>0</v>
      </c>
      <c r="K29" s="126">
        <v>0</v>
      </c>
    </row>
    <row r="30" spans="1:11" s="180" customFormat="1" ht="15.75" x14ac:dyDescent="0.25">
      <c r="A30" s="101"/>
      <c r="B30" s="140"/>
      <c r="C30" s="141" t="s">
        <v>198</v>
      </c>
      <c r="D30" s="142"/>
      <c r="E30" s="143"/>
      <c r="F30" s="104"/>
      <c r="G30" s="104"/>
      <c r="H30" s="104"/>
      <c r="I30" s="104"/>
      <c r="J30" s="127"/>
      <c r="K30" s="108"/>
    </row>
    <row r="31" spans="1:11" s="94" customFormat="1" ht="15.75" x14ac:dyDescent="0.25">
      <c r="A31" s="101"/>
      <c r="B31" s="105"/>
      <c r="C31" s="123"/>
      <c r="D31" s="123"/>
      <c r="E31" s="124"/>
      <c r="F31" s="104"/>
      <c r="G31" s="104"/>
      <c r="H31" s="104"/>
      <c r="I31" s="104"/>
      <c r="J31" s="125"/>
      <c r="K31" s="126"/>
    </row>
    <row r="32" spans="1:11" s="94" customFormat="1" ht="15.75" x14ac:dyDescent="0.25">
      <c r="A32" s="101"/>
      <c r="B32" s="105"/>
      <c r="C32" s="123"/>
      <c r="D32" s="123"/>
      <c r="E32" s="124"/>
      <c r="F32" s="104"/>
      <c r="G32" s="104"/>
      <c r="H32" s="104"/>
      <c r="I32" s="104"/>
      <c r="J32" s="127"/>
      <c r="K32" s="108"/>
    </row>
    <row r="33" spans="1:11" s="94" customFormat="1" ht="15.75" x14ac:dyDescent="0.25">
      <c r="A33" s="101"/>
      <c r="B33" s="105"/>
      <c r="C33" s="123"/>
      <c r="D33" s="123"/>
      <c r="E33" s="124"/>
      <c r="F33" s="104"/>
      <c r="G33" s="104"/>
      <c r="H33" s="104"/>
      <c r="I33" s="104"/>
      <c r="J33" s="125"/>
      <c r="K33" s="126"/>
    </row>
    <row r="34" spans="1:11" s="94" customFormat="1" ht="15.75" x14ac:dyDescent="0.25">
      <c r="A34" s="102"/>
      <c r="B34" s="105"/>
      <c r="C34" s="123"/>
      <c r="D34" s="106"/>
      <c r="E34" s="107"/>
      <c r="F34" s="109"/>
      <c r="G34" s="109"/>
      <c r="H34" s="109"/>
      <c r="I34" s="109"/>
      <c r="J34" s="129"/>
      <c r="K34" s="110"/>
    </row>
    <row r="35" spans="1:11" s="94" customFormat="1" ht="15.75" x14ac:dyDescent="0.25">
      <c r="A35" s="102"/>
      <c r="B35" s="105"/>
      <c r="C35" s="123"/>
      <c r="D35" s="106"/>
      <c r="E35" s="107"/>
      <c r="F35" s="109"/>
      <c r="G35" s="109"/>
      <c r="H35" s="109"/>
      <c r="I35" s="109"/>
      <c r="J35" s="129"/>
      <c r="K35" s="110"/>
    </row>
    <row r="36" spans="1:11" s="94" customFormat="1" ht="15.75" x14ac:dyDescent="0.25">
      <c r="A36" s="102"/>
      <c r="B36" s="105"/>
      <c r="C36" s="123"/>
      <c r="D36" s="106"/>
      <c r="E36" s="107"/>
      <c r="F36" s="103"/>
      <c r="G36" s="103"/>
      <c r="H36" s="103"/>
      <c r="I36" s="103"/>
      <c r="J36" s="129"/>
      <c r="K36" s="110"/>
    </row>
    <row r="37" spans="1:11" s="94" customFormat="1" ht="16.5" thickBot="1" x14ac:dyDescent="0.3">
      <c r="A37" s="112"/>
      <c r="B37" s="130"/>
      <c r="C37" s="131"/>
      <c r="D37" s="131"/>
      <c r="E37" s="132"/>
      <c r="F37" s="113"/>
      <c r="G37" s="113"/>
      <c r="H37" s="113"/>
      <c r="I37" s="113"/>
      <c r="J37" s="133"/>
      <c r="K37" s="134"/>
    </row>
    <row r="38" spans="1:11" x14ac:dyDescent="0.25">
      <c r="H38" s="135"/>
      <c r="I38" s="136"/>
    </row>
    <row r="39" spans="1:11" s="181" customFormat="1" ht="31.5" customHeight="1" x14ac:dyDescent="0.25">
      <c r="A39" s="95"/>
      <c r="B39" s="95"/>
      <c r="C39" s="95"/>
      <c r="D39" s="95"/>
      <c r="E39" s="95"/>
      <c r="F39" s="95"/>
      <c r="G39" s="95"/>
      <c r="H39" s="95"/>
      <c r="I39" s="96"/>
      <c r="J39" s="115"/>
      <c r="K39" s="115"/>
    </row>
    <row r="40" spans="1:11" ht="78.75" customHeight="1" x14ac:dyDescent="0.25"/>
    <row r="41" spans="1:11" ht="35.25" customHeight="1" x14ac:dyDescent="0.25"/>
    <row r="42" spans="1:11" ht="33" customHeight="1" x14ac:dyDescent="0.25"/>
  </sheetData>
  <sheetProtection formatCells="0" formatColumns="0" formatRows="0" insertColumns="0" insertRows="0" insertHyperlinks="0" deleteColumns="0" deleteRows="0" sort="0" autoFilter="0" pivotTables="0"/>
  <mergeCells count="5">
    <mergeCell ref="A1:K1"/>
    <mergeCell ref="A2:K2"/>
    <mergeCell ref="A3:K3"/>
    <mergeCell ref="B5:E6"/>
    <mergeCell ref="A5:A6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Pres. por grupo de gastos</vt:lpstr>
      <vt:lpstr>Ejec. Pres. Ingresos por tipo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Barahona Perez</dc:creator>
  <cp:lastModifiedBy>Prahlad González</cp:lastModifiedBy>
  <cp:lastPrinted>2019-09-09T16:56:50Z</cp:lastPrinted>
  <dcterms:created xsi:type="dcterms:W3CDTF">2017-01-12T15:46:48Z</dcterms:created>
  <dcterms:modified xsi:type="dcterms:W3CDTF">2019-09-09T16:56:59Z</dcterms:modified>
</cp:coreProperties>
</file>