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ferna\Downloads\"/>
    </mc:Choice>
  </mc:AlternateContent>
  <xr:revisionPtr revIDLastSave="0" documentId="8_{C41E9850-4101-4349-B1F7-D3913E48C7A7}" xr6:coauthVersionLast="46" xr6:coauthVersionMax="46" xr10:uidLastSave="{00000000-0000-0000-0000-000000000000}"/>
  <bookViews>
    <workbookView xWindow="-120" yWindow="-120" windowWidth="29040" windowHeight="15840" xr2:uid="{3BFED3B0-1B28-4464-9C51-8414837B36C5}"/>
  </bookViews>
  <sheets>
    <sheet name="Presentacion" sheetId="1" r:id="rId1"/>
    <sheet name="Modelo" sheetId="2" r:id="rId2"/>
    <sheet name="Distribuciones" sheetId="6" r:id="rId3"/>
    <sheet name="Código de MacroExcel" sheetId="4" r:id="rId4"/>
    <sheet name="Modelo Maximizacón" sheetId="3" r:id="rId5"/>
    <sheet name="Distribución Triangular"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8" i="5" l="1"/>
  <c r="C37" i="5"/>
  <c r="C36" i="5"/>
  <c r="C35" i="5"/>
  <c r="C34" i="5"/>
  <c r="C33" i="5"/>
  <c r="C32" i="5"/>
  <c r="C31" i="5"/>
  <c r="C30" i="5"/>
  <c r="C29" i="5"/>
  <c r="C28" i="5"/>
  <c r="C27" i="5"/>
  <c r="C26" i="5"/>
  <c r="C25" i="5"/>
  <c r="C24" i="5"/>
  <c r="C23" i="5"/>
  <c r="C22" i="5"/>
  <c r="C21" i="5"/>
  <c r="C20" i="5"/>
  <c r="C19" i="5"/>
  <c r="C18" i="5"/>
  <c r="D15" i="5"/>
  <c r="B15" i="5"/>
  <c r="B14" i="5"/>
  <c r="D14" i="5" s="1"/>
  <c r="B13" i="5"/>
  <c r="D13" i="5" s="1"/>
  <c r="B12" i="5"/>
  <c r="D12" i="5" s="1"/>
  <c r="D11" i="5"/>
  <c r="B11" i="5"/>
  <c r="B10" i="5"/>
  <c r="D10" i="5" s="1"/>
  <c r="B9" i="5"/>
  <c r="D9" i="5" s="1"/>
  <c r="B8" i="5"/>
  <c r="D8" i="5" s="1"/>
  <c r="D7" i="5"/>
  <c r="B7" i="5"/>
  <c r="B6" i="5"/>
  <c r="D6" i="5" s="1"/>
  <c r="D5" i="5"/>
  <c r="C30" i="3"/>
  <c r="B34" i="3" s="1"/>
  <c r="C29" i="3"/>
  <c r="D21" i="3"/>
  <c r="C21" i="3"/>
  <c r="D20" i="3"/>
  <c r="C20" i="3" s="1"/>
  <c r="C19" i="3"/>
  <c r="D18" i="3"/>
  <c r="C18" i="3"/>
  <c r="J12" i="3"/>
  <c r="I12" i="3"/>
  <c r="I11" i="3"/>
  <c r="C26" i="3" l="1"/>
  <c r="C24" i="3"/>
  <c r="C25" i="3" s="1"/>
  <c r="B35" i="3"/>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60" i="3" s="1"/>
  <c r="B61" i="3" s="1"/>
  <c r="B62" i="3" s="1"/>
  <c r="B63" i="3" s="1"/>
  <c r="B64" i="3" s="1"/>
  <c r="B65" i="3" s="1"/>
  <c r="B66" i="3" s="1"/>
  <c r="B67" i="3" s="1"/>
  <c r="B68" i="3" s="1"/>
  <c r="B69" i="3" s="1"/>
  <c r="B70" i="3" s="1"/>
  <c r="B71" i="3" s="1"/>
  <c r="B72" i="3" s="1"/>
  <c r="B73" i="3" s="1"/>
  <c r="B74" i="3" s="1"/>
  <c r="B75" i="3" s="1"/>
  <c r="B76" i="3" s="1"/>
  <c r="B77" i="3" s="1"/>
  <c r="B78" i="3" s="1"/>
  <c r="B79" i="3" s="1"/>
  <c r="B80" i="3" s="1"/>
  <c r="B81" i="3" s="1"/>
  <c r="B82" i="3" s="1"/>
  <c r="B83" i="3" s="1"/>
  <c r="B84" i="3" s="1"/>
  <c r="B85" i="3" s="1"/>
  <c r="B86" i="3" s="1"/>
  <c r="B87" i="3" s="1"/>
  <c r="B88" i="3" s="1"/>
  <c r="B89" i="3" s="1"/>
  <c r="B90" i="3" s="1"/>
  <c r="B91" i="3" s="1"/>
  <c r="B92" i="3" s="1"/>
  <c r="B93" i="3" s="1"/>
  <c r="B94" i="3" s="1"/>
  <c r="B95" i="3" s="1"/>
  <c r="B96" i="3" s="1"/>
  <c r="B97" i="3" s="1"/>
  <c r="B98" i="3" s="1"/>
  <c r="B99" i="3" s="1"/>
  <c r="B100" i="3" s="1"/>
  <c r="B101" i="3" s="1"/>
  <c r="B102" i="3" s="1"/>
  <c r="B103" i="3" s="1"/>
  <c r="B104" i="3" s="1"/>
  <c r="B105" i="3" s="1"/>
  <c r="B106" i="3" s="1"/>
  <c r="B107" i="3" s="1"/>
  <c r="B108" i="3" s="1"/>
  <c r="B109" i="3" s="1"/>
  <c r="B110" i="3" s="1"/>
  <c r="B111" i="3" s="1"/>
  <c r="B112" i="3" s="1"/>
  <c r="B113" i="3" s="1"/>
  <c r="B114" i="3" s="1"/>
  <c r="B115" i="3" s="1"/>
  <c r="B116" i="3" s="1"/>
  <c r="B117" i="3" s="1"/>
  <c r="B118" i="3" s="1"/>
  <c r="B119" i="3" s="1"/>
  <c r="B120" i="3" s="1"/>
  <c r="B121" i="3" s="1"/>
  <c r="B122" i="3" s="1"/>
  <c r="B123" i="3" s="1"/>
  <c r="B124" i="3" s="1"/>
  <c r="B125" i="3" s="1"/>
  <c r="B126" i="3" s="1"/>
  <c r="B127" i="3" s="1"/>
  <c r="B128" i="3" s="1"/>
  <c r="B129" i="3" s="1"/>
  <c r="B130" i="3" s="1"/>
  <c r="B131" i="3" s="1"/>
  <c r="B132" i="3" s="1"/>
  <c r="B133" i="3" s="1"/>
  <c r="B134" i="3" s="1"/>
  <c r="C27" i="3" l="1"/>
  <c r="C34" i="3" a="1"/>
  <c r="C129" i="3" l="1"/>
  <c r="C121" i="3"/>
  <c r="C113" i="3"/>
  <c r="C105" i="3"/>
  <c r="C97" i="3"/>
  <c r="C89" i="3"/>
  <c r="C81" i="3"/>
  <c r="C73" i="3"/>
  <c r="C65" i="3"/>
  <c r="C57" i="3"/>
  <c r="C49" i="3"/>
  <c r="C41" i="3"/>
  <c r="C112" i="3"/>
  <c r="C56" i="3"/>
  <c r="C128" i="3"/>
  <c r="C104" i="3"/>
  <c r="C88" i="3"/>
  <c r="C72" i="3"/>
  <c r="C48" i="3"/>
  <c r="C120" i="3"/>
  <c r="C96" i="3"/>
  <c r="C80" i="3"/>
  <c r="C64" i="3"/>
  <c r="C40" i="3"/>
  <c r="C127" i="3"/>
  <c r="C119" i="3"/>
  <c r="C111" i="3"/>
  <c r="C103" i="3"/>
  <c r="C95" i="3"/>
  <c r="C87" i="3"/>
  <c r="C79" i="3"/>
  <c r="C71" i="3"/>
  <c r="C63" i="3"/>
  <c r="C55" i="3"/>
  <c r="C47" i="3"/>
  <c r="C39" i="3"/>
  <c r="C134" i="3"/>
  <c r="C126" i="3"/>
  <c r="C118" i="3"/>
  <c r="C110" i="3"/>
  <c r="C102" i="3"/>
  <c r="C94" i="3"/>
  <c r="C86" i="3"/>
  <c r="C78" i="3"/>
  <c r="C70" i="3"/>
  <c r="C62" i="3"/>
  <c r="C54" i="3"/>
  <c r="C46" i="3"/>
  <c r="C38" i="3"/>
  <c r="C133" i="3"/>
  <c r="C125" i="3"/>
  <c r="C117" i="3"/>
  <c r="C109" i="3"/>
  <c r="C101" i="3"/>
  <c r="C93" i="3"/>
  <c r="C85" i="3"/>
  <c r="C77" i="3"/>
  <c r="C69" i="3"/>
  <c r="C61" i="3"/>
  <c r="C53" i="3"/>
  <c r="C45" i="3"/>
  <c r="C37" i="3"/>
  <c r="C132" i="3"/>
  <c r="C124" i="3"/>
  <c r="C116" i="3"/>
  <c r="C108" i="3"/>
  <c r="C100" i="3"/>
  <c r="C92" i="3"/>
  <c r="C84" i="3"/>
  <c r="C76" i="3"/>
  <c r="C68" i="3"/>
  <c r="C60" i="3"/>
  <c r="C52" i="3"/>
  <c r="C44" i="3"/>
  <c r="C36" i="3"/>
  <c r="C131" i="3"/>
  <c r="C123" i="3"/>
  <c r="C115" i="3"/>
  <c r="C107" i="3"/>
  <c r="C99" i="3"/>
  <c r="C91" i="3"/>
  <c r="C83" i="3"/>
  <c r="C75" i="3"/>
  <c r="C67" i="3"/>
  <c r="C59" i="3"/>
  <c r="C51" i="3"/>
  <c r="C43" i="3"/>
  <c r="C35" i="3"/>
  <c r="C130" i="3"/>
  <c r="C122" i="3"/>
  <c r="C114" i="3"/>
  <c r="C106" i="3"/>
  <c r="C98" i="3"/>
  <c r="C90" i="3"/>
  <c r="C82" i="3"/>
  <c r="C74" i="3"/>
  <c r="C66" i="3"/>
  <c r="C58" i="3"/>
  <c r="C50" i="3"/>
  <c r="C42" i="3"/>
  <c r="C34" i="3"/>
</calcChain>
</file>

<file path=xl/sharedStrings.xml><?xml version="1.0" encoding="utf-8"?>
<sst xmlns="http://schemas.openxmlformats.org/spreadsheetml/2006/main" count="73" uniqueCount="59">
  <si>
    <t>Variables y Ecuaciones del Modelo</t>
  </si>
  <si>
    <t>Descripción</t>
  </si>
  <si>
    <t>Variables</t>
  </si>
  <si>
    <t>Importante</t>
  </si>
  <si>
    <t>B=I-G</t>
  </si>
  <si>
    <r>
      <t xml:space="preserve">El </t>
    </r>
    <r>
      <rPr>
        <b/>
        <i/>
        <sz val="10"/>
        <color rgb="FF000000"/>
        <rFont val="Arial"/>
        <family val="2"/>
      </rPr>
      <t>beneficio</t>
    </r>
    <r>
      <rPr>
        <sz val="10"/>
        <color rgb="FF000000"/>
        <rFont val="Arial"/>
        <family val="2"/>
      </rPr>
      <t xml:space="preserve"> es igual a los </t>
    </r>
    <r>
      <rPr>
        <b/>
        <sz val="10"/>
        <color rgb="FF000000"/>
        <rFont val="Arial"/>
        <family val="2"/>
      </rPr>
      <t>ingresos</t>
    </r>
    <r>
      <rPr>
        <sz val="10"/>
        <color rgb="FF000000"/>
        <rFont val="Arial"/>
        <family val="2"/>
      </rPr>
      <t xml:space="preserve"> menos los </t>
    </r>
    <r>
      <rPr>
        <b/>
        <i/>
        <sz val="10"/>
        <color rgb="FF000000"/>
        <rFont val="Arial"/>
        <family val="2"/>
      </rPr>
      <t>gastos.</t>
    </r>
  </si>
  <si>
    <t>INPUT</t>
  </si>
  <si>
    <t>OUTPUT</t>
  </si>
  <si>
    <t>Las variables de entrada vienen dadas por distribuciones de probabilidad conocidas en base a la información histórica, o a la experiencia del experto que está realizando el modelo.</t>
  </si>
  <si>
    <t>I=pq</t>
  </si>
  <si>
    <r>
      <t xml:space="preserve">Los </t>
    </r>
    <r>
      <rPr>
        <b/>
        <i/>
        <sz val="10"/>
        <color rgb="FF000000"/>
        <rFont val="Arial"/>
        <family val="2"/>
      </rPr>
      <t>ingresos</t>
    </r>
    <r>
      <rPr>
        <sz val="10"/>
        <color rgb="FF000000"/>
        <rFont val="Arial"/>
        <family val="2"/>
      </rPr>
      <t xml:space="preserve"> son el producto de </t>
    </r>
    <r>
      <rPr>
        <b/>
        <i/>
        <sz val="10"/>
        <color rgb="FF000000"/>
        <rFont val="Arial"/>
        <family val="2"/>
      </rPr>
      <t>precio unitario</t>
    </r>
    <r>
      <rPr>
        <sz val="10"/>
        <color rgb="FF000000"/>
        <rFont val="Arial"/>
        <family val="2"/>
      </rPr>
      <t xml:space="preserve"> por </t>
    </r>
    <r>
      <rPr>
        <b/>
        <i/>
        <sz val="10"/>
        <color rgb="FF000000"/>
        <rFont val="Arial"/>
        <family val="2"/>
      </rPr>
      <t>cantidad vendida</t>
    </r>
    <r>
      <rPr>
        <sz val="10"/>
        <color rgb="FF000000"/>
        <rFont val="Arial"/>
        <family val="2"/>
      </rPr>
      <t>.Para simplificar suponemos que todo lo que se produce se vende. No existe almacén.</t>
    </r>
  </si>
  <si>
    <t>Precio</t>
  </si>
  <si>
    <t>Beneficio</t>
  </si>
  <si>
    <t>G=CF+CV</t>
  </si>
  <si>
    <r>
      <t>Los</t>
    </r>
    <r>
      <rPr>
        <b/>
        <sz val="10"/>
        <color rgb="FF000000"/>
        <rFont val="Arial"/>
        <family val="2"/>
      </rPr>
      <t xml:space="preserve"> gastos</t>
    </r>
    <r>
      <rPr>
        <sz val="10"/>
        <color rgb="FF000000"/>
        <rFont val="Arial"/>
        <family val="2"/>
      </rPr>
      <t xml:space="preserve"> se calculan como suma de </t>
    </r>
    <r>
      <rPr>
        <b/>
        <i/>
        <sz val="10"/>
        <color rgb="FF000000"/>
        <rFont val="Arial"/>
        <family val="2"/>
      </rPr>
      <t>Costes Fijos</t>
    </r>
    <r>
      <rPr>
        <sz val="10"/>
        <color rgb="FF000000"/>
        <rFont val="Arial"/>
        <family val="2"/>
      </rPr>
      <t xml:space="preserve"> más </t>
    </r>
    <r>
      <rPr>
        <b/>
        <i/>
        <sz val="10"/>
        <color rgb="FF000000"/>
        <rFont val="Arial"/>
        <family val="2"/>
      </rPr>
      <t>Costes Variables.</t>
    </r>
    <r>
      <rPr>
        <sz val="10"/>
        <color rgb="FF000000"/>
        <rFont val="Arial"/>
        <family val="2"/>
      </rPr>
      <t xml:space="preserve"> En este caso se confunden gastos con costes. Admitamos la equivalencia.</t>
    </r>
  </si>
  <si>
    <t>Coste Fijos</t>
  </si>
  <si>
    <t>Desviación Típica</t>
  </si>
  <si>
    <t>CV=cq</t>
  </si>
  <si>
    <r>
      <t xml:space="preserve">Los </t>
    </r>
    <r>
      <rPr>
        <b/>
        <sz val="10"/>
        <rFont val="Arial"/>
        <family val="2"/>
      </rPr>
      <t>Costes Variables</t>
    </r>
    <r>
      <rPr>
        <sz val="10"/>
        <rFont val="Arial"/>
        <family val="2"/>
      </rPr>
      <t xml:space="preserve"> son el producto de </t>
    </r>
    <r>
      <rPr>
        <b/>
        <i/>
        <sz val="10"/>
        <rFont val="Arial"/>
        <family val="2"/>
      </rPr>
      <t>costes unitarios</t>
    </r>
    <r>
      <rPr>
        <sz val="10"/>
        <rFont val="Arial"/>
        <family val="2"/>
      </rPr>
      <t xml:space="preserve"> por </t>
    </r>
    <r>
      <rPr>
        <b/>
        <i/>
        <sz val="10"/>
        <rFont val="Arial"/>
        <family val="2"/>
      </rPr>
      <t>cantidad producida</t>
    </r>
    <r>
      <rPr>
        <sz val="10"/>
        <rFont val="Arial"/>
        <family val="2"/>
      </rPr>
      <t>. Para simplificar suponemos que todo lo que se produce se vende. No existe almacén.</t>
    </r>
  </si>
  <si>
    <t>Coste Unitario</t>
  </si>
  <si>
    <t>Cantidad (q)</t>
  </si>
  <si>
    <t>Distribuciones</t>
  </si>
  <si>
    <t>Se calcula en la celda C18 con la siguiente expresión. Se trata de una distribución normal de media 100 y desviación 20.</t>
  </si>
  <si>
    <t>REDONDEAR(INV.NORM(ALEATORIO();100;20);2)</t>
  </si>
  <si>
    <t>Costes Fijos</t>
  </si>
  <si>
    <t>Es una distribución uniforme entre 120.000 y 160.000.</t>
  </si>
  <si>
    <t>ALEATORIO.ENTRE(120000;160000)</t>
  </si>
  <si>
    <r>
      <t xml:space="preserve"> 
Se trabaja con una distribución triangular entre 50 y 70 con media en 60. Para determinar la distribución triangular se han de conseguir las ecuaciones de las dos rectas que la definen. Dividimos el triángulo en dos triángulos. El primero va entre 50 y 60 y sabemos que en él se encuentra el 50% de la probabilidad total. El segundo triángulo va entre 60 y 70 y en él se encuentra el otro 50% de la probabilidad total.Para determinar la altura del triángulo consideramos que en primer triángulo la probabilidad es 0,5, y la base es 60-50. ¿Quíen será la altura?.
Superficie=base*altura/2
0,5=(60-50)*altura/2
</t>
    </r>
    <r>
      <rPr>
        <b/>
        <sz val="10"/>
        <color rgb="FF000000"/>
        <rFont val="Arial"/>
        <family val="2"/>
      </rPr>
      <t>De este expresión deducimos que la altura es 10</t>
    </r>
    <r>
      <rPr>
        <sz val="10"/>
        <color rgb="FF000000"/>
        <rFont val="Arial"/>
        <family val="2"/>
      </rPr>
      <t xml:space="preserve">.
</t>
    </r>
    <r>
      <rPr>
        <b/>
        <sz val="10"/>
        <color rgb="FF000000"/>
        <rFont val="Arial"/>
        <family val="2"/>
      </rPr>
      <t>Estamos en la Hoja 2.</t>
    </r>
    <r>
      <rPr>
        <sz val="10"/>
        <color rgb="FF000000"/>
        <rFont val="Arial"/>
        <family val="2"/>
      </rPr>
      <t xml:space="preserve"> En la celdas C5 a C15 creamos una serie entre 50 y 70, de dos en dos. Vamos a deducir ahora los valores de la columa B que corresponde a cada valor de la columna C.
</t>
    </r>
    <r>
      <rPr>
        <b/>
        <i/>
        <sz val="10"/>
        <color rgb="FF000000"/>
        <rFont val="Arial"/>
        <family val="2"/>
      </rPr>
      <t xml:space="preserve">En 50 la probabilidad es cero.
En 60 la probabilidad es 0,5.
¿Cuál será la probabilidad en 58?.
</t>
    </r>
    <r>
      <rPr>
        <sz val="10"/>
        <color rgb="FF000000"/>
        <rFont val="Arial"/>
        <family val="2"/>
      </rPr>
      <t xml:space="preserve">
Para contestar a esta pregunta hemos de calcular el área del triángulo hasta 58. </t>
    </r>
    <r>
      <rPr>
        <b/>
        <sz val="10"/>
        <color rgb="FF000000"/>
        <rFont val="Arial"/>
        <family val="2"/>
      </rPr>
      <t>Su área es:</t>
    </r>
    <r>
      <rPr>
        <sz val="10"/>
        <color rgb="FF000000"/>
        <rFont val="Arial"/>
        <family val="2"/>
      </rPr>
      <t xml:space="preserve">
</t>
    </r>
    <r>
      <rPr>
        <b/>
        <i/>
        <sz val="10"/>
        <color rgb="FF000000"/>
        <rFont val="Arial"/>
        <family val="2"/>
      </rPr>
      <t xml:space="preserve">Area= Base*Altura/2
La base es: Base= (58-50)
</t>
    </r>
    <r>
      <rPr>
        <sz val="10"/>
        <color rgb="FF000000"/>
        <rFont val="Arial"/>
        <family val="2"/>
      </rPr>
      <t xml:space="preserve">
Al ser la altura igual a la base el área es: </t>
    </r>
    <r>
      <rPr>
        <b/>
        <i/>
        <sz val="10"/>
        <color rgb="FF000000"/>
        <rFont val="Arial"/>
        <family val="2"/>
      </rPr>
      <t>(58-50)^2/2.</t>
    </r>
    <r>
      <rPr>
        <sz val="10"/>
        <color rgb="FF000000"/>
        <rFont val="Arial"/>
        <family val="2"/>
      </rPr>
      <t xml:space="preserve">
La celda B9 calcula esta expresión dividiendo entre 100 ya que se trata de probabilidad y la probabilidad total ha de ser 1.
</t>
    </r>
    <r>
      <rPr>
        <b/>
        <i/>
        <sz val="10"/>
        <color rgb="FF000000"/>
        <rFont val="Arial"/>
        <family val="2"/>
      </rPr>
      <t>=+(C9-50)^2/2/100</t>
    </r>
    <r>
      <rPr>
        <sz val="10"/>
        <color rgb="FF000000"/>
        <rFont val="Arial"/>
        <family val="2"/>
      </rPr>
      <t xml:space="preserve">
En la celda D9 calculamos el coste unitario que corresponde a la probabilidad anterior. Esto se consigue planteando la expresión anterior como una ecuación matemática y ahora se despeja la probabilidad en función del coste unitario.
</t>
    </r>
    <r>
      <rPr>
        <b/>
        <i/>
        <sz val="10"/>
        <color rgb="FF000000"/>
        <rFont val="Arial"/>
        <family val="2"/>
      </rPr>
      <t>=+(B9*200)^0,5+50</t>
    </r>
    <r>
      <rPr>
        <sz val="10"/>
        <color rgb="FF000000"/>
        <rFont val="Arial"/>
        <family val="2"/>
      </rPr>
      <t xml:space="preserve">
Esto que hemos visto se hace para el primer triángulo y se ha de hacer lo propio para el segundo triángulo. De forma que la expresión que finalmente nos de el coste unitario llevará un condicional (SI) que aplicará una ecuación u otra en función de si el número aleatorio que se utiliza en la simulación es menos o mayor que 0,5.
</t>
    </r>
  </si>
  <si>
    <t>REDONDEAR(SI(D20&lt;0,5;(D20*200)^0,5+50;70-RAIZ(100-200*(D20-0,5)));2)</t>
  </si>
  <si>
    <t>Se trata de una distribución Logonormal o Lognormal de media 10.000 y desviación 1,2.
Las distribuciones lognormales se utilizan preferiblemente a las normales, ya que la campana de Gauss va desde menos infinito hasta más infinito, y no son válidas para trabajar con variables que no pueden tomar valores negativos. Por ejemplo, para precios, número de personas, distancia en kilómetros, coste, entre otras muchas no podemos, o mejor dicho, no deberíamos utilizar distribuciones normales ya que no estamos exentos de obtener valores negativos. En estos casos son preferibles las distribuciones lognormales.
En Excel la media y la desviación se han de introducir con la función LN, que es la de logaritmo neperiano.</t>
  </si>
  <si>
    <t>REDONDEAR(INV.LOGNORM(ALEATORIO();LN(10000);LN(1,2));0)</t>
  </si>
  <si>
    <t>Codigo de Macro Excel</t>
  </si>
  <si>
    <t xml:space="preserve">
Sub ciclos()
Dim i As Long, c As Long
Dim Beneficio As Double
c = Val(InputBox("iteraciones?", , 1000))
Columns("K:K").Clear
Range("A1").Select
For i = 1 To c
    Beneficio = Range("C27")
    Range("I14") = i
    Cells(i, "K") = Beneficio
Next i
End Sub
</t>
  </si>
  <si>
    <t>MaxB.xls</t>
  </si>
  <si>
    <t>Modelo de Maximización del Beneficio Empresarial</t>
  </si>
  <si>
    <t>Una empresa efectúa una previsión del beneficio que obtendrá el próximo ejercicio en base a un modelo y a información histórica que establece las diversas distribuciones de probabilidad de las variables que intervienen en el modelo:</t>
  </si>
  <si>
    <t xml:space="preserve">                                                                                                                   </t>
  </si>
  <si>
    <t>Sugerencia: Lanzar la Macro con 1000 o 5000 iteraciones</t>
  </si>
  <si>
    <t>Bº Esperado</t>
  </si>
  <si>
    <t>El precio se distribuye como una normal de media 100 y desviación típica 20</t>
  </si>
  <si>
    <t>Desv. Tip.</t>
  </si>
  <si>
    <t>Los coste fijos son una uniforme entre 120.000 y 160.000 euros.</t>
  </si>
  <si>
    <t>El coste unitario se distribuye según una triangular de entre 50 y 70, con media en 60.</t>
  </si>
  <si>
    <t>Iteración</t>
  </si>
  <si>
    <t>La cantidad vendida es una logonormal de media 10.000 unidades y desviación típica 1,2.</t>
  </si>
  <si>
    <t>CV</t>
  </si>
  <si>
    <t>G</t>
  </si>
  <si>
    <t>I</t>
  </si>
  <si>
    <t>B</t>
  </si>
  <si>
    <t>Max Bº</t>
  </si>
  <si>
    <t>Min Bº</t>
  </si>
  <si>
    <t>Barras</t>
  </si>
  <si>
    <t>Distribución Triangular</t>
  </si>
  <si>
    <t>Prob</t>
  </si>
  <si>
    <t>c</t>
  </si>
  <si>
    <t>x</t>
  </si>
  <si>
    <t>y</t>
  </si>
  <si>
    <t>Ecuaciones</t>
  </si>
  <si>
    <t xml:space="preserve">Fórmulas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</si>
</sst>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quot;€&quot;_-;\-* #,##0.00\ &quot;€&quot;_-;_-* &quot;-&quot;??\ &quot;€&quot;_-;_-@_-"/>
    <numFmt numFmtId="165" formatCode="#,##0.00\ &quot;€&quot;;\-#,##0.00\ &quot;€&quot;"/>
    <numFmt numFmtId="166" formatCode="#,##0.00\ &quot;€&quot;;[Red]\-#,##0.00\ &quot;€&quot;"/>
  </numFmts>
  <fonts count="14" x14ac:knownFonts="1">
    <font>
      <sz val="11"/>
      <color theme="1"/>
      <name val="Calibri"/>
      <family val="2"/>
      <scheme val="minor"/>
    </font>
    <font>
      <b/>
      <sz val="20"/>
      <color theme="0"/>
      <name val="Arial"/>
      <family val="2"/>
    </font>
    <font>
      <b/>
      <sz val="10"/>
      <color theme="0"/>
      <name val="Arial"/>
      <family val="2"/>
    </font>
    <font>
      <sz val="10"/>
      <color rgb="FF000000"/>
      <name val="Arial"/>
      <family val="2"/>
    </font>
    <font>
      <b/>
      <i/>
      <sz val="10"/>
      <color rgb="FF000000"/>
      <name val="Arial"/>
      <family val="2"/>
    </font>
    <font>
      <b/>
      <sz val="10"/>
      <color rgb="FF000000"/>
      <name val="Arial"/>
      <family val="2"/>
    </font>
    <font>
      <sz val="10"/>
      <name val="Arial"/>
      <family val="2"/>
    </font>
    <font>
      <b/>
      <sz val="10"/>
      <name val="Arial"/>
      <family val="2"/>
    </font>
    <font>
      <b/>
      <i/>
      <sz val="10"/>
      <name val="Arial"/>
      <family val="2"/>
    </font>
    <font>
      <sz val="10"/>
      <color indexed="9"/>
      <name val="Arial"/>
      <family val="2"/>
    </font>
    <font>
      <sz val="16"/>
      <color theme="0"/>
      <name val="Arial"/>
      <family val="2"/>
    </font>
    <font>
      <b/>
      <sz val="10"/>
      <color theme="4" tint="-0.249977111117893"/>
      <name val="Arial"/>
      <family val="2"/>
    </font>
    <font>
      <b/>
      <sz val="12"/>
      <color theme="0"/>
      <name val="Arial"/>
      <family val="2"/>
    </font>
    <font>
      <b/>
      <sz val="10"/>
      <color theme="1"/>
      <name val="Arial"/>
      <family val="2"/>
    </font>
  </fonts>
  <fills count="12">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indexed="52"/>
        <bgColor indexed="64"/>
      </patternFill>
    </fill>
    <fill>
      <patternFill patternType="solid">
        <fgColor theme="0" tint="-0.14999847407452621"/>
        <bgColor indexed="64"/>
      </patternFill>
    </fill>
    <fill>
      <patternFill patternType="solid">
        <fgColor indexed="45"/>
        <bgColor indexed="64"/>
      </patternFill>
    </fill>
    <fill>
      <patternFill patternType="solid">
        <fgColor rgb="FF92D050"/>
        <bgColor indexed="64"/>
      </patternFill>
    </fill>
    <fill>
      <patternFill patternType="solid">
        <fgColor indexed="1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3"/>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57"/>
      </left>
      <right/>
      <top style="thick">
        <color indexed="57"/>
      </top>
      <bottom style="thick">
        <color indexed="57"/>
      </bottom>
      <diagonal/>
    </border>
    <border>
      <left/>
      <right/>
      <top style="thick">
        <color indexed="57"/>
      </top>
      <bottom style="thick">
        <color indexed="57"/>
      </bottom>
      <diagonal/>
    </border>
    <border>
      <left/>
      <right style="thick">
        <color indexed="57"/>
      </right>
      <top style="thick">
        <color indexed="57"/>
      </top>
      <bottom style="thick">
        <color indexed="57"/>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s>
  <cellStyleXfs count="2">
    <xf numFmtId="0" fontId="0" fillId="0" borderId="0"/>
    <xf numFmtId="164" fontId="6" fillId="0" borderId="0" applyFont="0" applyFill="0" applyBorder="0" applyAlignment="0" applyProtection="0"/>
  </cellStyleXfs>
  <cellXfs count="88">
    <xf numFmtId="0" fontId="0" fillId="0" borderId="0" xfId="0"/>
    <xf numFmtId="0" fontId="0" fillId="2" borderId="0" xfId="0" applyFill="1"/>
    <xf numFmtId="0" fontId="0" fillId="2" borderId="5" xfId="0" applyFill="1" applyBorder="1"/>
    <xf numFmtId="0" fontId="3" fillId="3" borderId="6" xfId="0" applyFont="1" applyFill="1" applyBorder="1" applyAlignment="1">
      <alignment horizontal="left" vertical="center" wrapText="1"/>
    </xf>
    <xf numFmtId="0" fontId="3" fillId="3" borderId="6" xfId="0" applyFont="1" applyFill="1" applyBorder="1" applyAlignment="1">
      <alignment vertical="center" wrapText="1"/>
    </xf>
    <xf numFmtId="0" fontId="3" fillId="3" borderId="6" xfId="0" applyFont="1" applyFill="1" applyBorder="1" applyAlignment="1">
      <alignment horizontal="center" vertical="center" wrapText="1"/>
    </xf>
    <xf numFmtId="0" fontId="6" fillId="3" borderId="6" xfId="0" applyFont="1" applyFill="1" applyBorder="1" applyAlignment="1">
      <alignment horizontal="left" vertical="center" wrapText="1"/>
    </xf>
    <xf numFmtId="0" fontId="0" fillId="3" borderId="6" xfId="0" applyFill="1" applyBorder="1" applyAlignment="1">
      <alignment horizontal="center" vertical="center"/>
    </xf>
    <xf numFmtId="0" fontId="0" fillId="2" borderId="8" xfId="0" applyFill="1" applyBorder="1"/>
    <xf numFmtId="0" fontId="0" fillId="2" borderId="9" xfId="0" applyFill="1" applyBorder="1"/>
    <xf numFmtId="49" fontId="3" fillId="3" borderId="6" xfId="0" applyNumberFormat="1" applyFont="1" applyFill="1" applyBorder="1" applyAlignment="1">
      <alignment horizontal="center" vertical="center" wrapText="1"/>
    </xf>
    <xf numFmtId="0" fontId="9" fillId="0" borderId="0" xfId="0" applyFont="1"/>
    <xf numFmtId="0" fontId="0" fillId="2" borderId="16" xfId="0" applyFill="1" applyBorder="1" applyAlignment="1">
      <alignment vertical="center" wrapText="1"/>
    </xf>
    <xf numFmtId="0" fontId="0" fillId="2" borderId="17" xfId="0" applyFill="1" applyBorder="1" applyAlignment="1">
      <alignment vertical="center" wrapText="1"/>
    </xf>
    <xf numFmtId="0" fontId="0" fillId="2" borderId="18" xfId="0" applyFill="1" applyBorder="1" applyAlignment="1">
      <alignment vertical="center" wrapText="1"/>
    </xf>
    <xf numFmtId="0" fontId="0" fillId="2" borderId="19" xfId="0" applyFill="1" applyBorder="1" applyAlignment="1">
      <alignment vertical="center" wrapText="1"/>
    </xf>
    <xf numFmtId="0" fontId="0" fillId="2" borderId="0" xfId="0" applyFill="1" applyAlignment="1">
      <alignment vertical="center" wrapText="1"/>
    </xf>
    <xf numFmtId="0" fontId="0" fillId="2" borderId="20" xfId="0" applyFill="1" applyBorder="1" applyAlignment="1">
      <alignment vertical="center" wrapText="1"/>
    </xf>
    <xf numFmtId="0" fontId="0" fillId="2" borderId="21" xfId="0" applyFill="1" applyBorder="1" applyAlignment="1">
      <alignment vertical="center" wrapText="1"/>
    </xf>
    <xf numFmtId="0" fontId="0" fillId="2" borderId="22" xfId="0" applyFill="1" applyBorder="1" applyAlignment="1">
      <alignment vertical="center" wrapText="1"/>
    </xf>
    <xf numFmtId="0" fontId="7" fillId="2" borderId="16" xfId="0" applyFont="1" applyFill="1" applyBorder="1" applyAlignment="1">
      <alignment horizontal="center" wrapText="1"/>
    </xf>
    <xf numFmtId="0" fontId="7" fillId="2" borderId="17" xfId="0" applyFont="1" applyFill="1" applyBorder="1" applyAlignment="1">
      <alignment horizontal="center" wrapText="1"/>
    </xf>
    <xf numFmtId="0" fontId="7" fillId="2" borderId="18" xfId="0" applyFont="1" applyFill="1" applyBorder="1" applyAlignment="1">
      <alignment horizontal="center" wrapText="1"/>
    </xf>
    <xf numFmtId="0" fontId="7" fillId="2" borderId="19" xfId="0" applyFont="1" applyFill="1" applyBorder="1" applyAlignment="1">
      <alignment horizontal="center" wrapText="1"/>
    </xf>
    <xf numFmtId="0" fontId="7" fillId="2" borderId="0" xfId="0" applyFont="1" applyFill="1" applyAlignment="1">
      <alignment horizontal="center" wrapText="1"/>
    </xf>
    <xf numFmtId="0" fontId="7" fillId="2" borderId="20" xfId="0" applyFont="1" applyFill="1" applyBorder="1" applyAlignment="1">
      <alignment horizontal="center" wrapText="1"/>
    </xf>
    <xf numFmtId="0" fontId="7" fillId="2" borderId="23" xfId="0" applyFont="1" applyFill="1" applyBorder="1" applyAlignment="1">
      <alignment horizontal="center" wrapText="1"/>
    </xf>
    <xf numFmtId="0" fontId="7" fillId="2" borderId="21" xfId="0" applyFont="1" applyFill="1" applyBorder="1" applyAlignment="1">
      <alignment horizontal="center" wrapText="1"/>
    </xf>
    <xf numFmtId="0" fontId="7" fillId="2" borderId="22" xfId="0" applyFont="1" applyFill="1" applyBorder="1" applyAlignment="1">
      <alignment horizontal="center" wrapText="1"/>
    </xf>
    <xf numFmtId="0" fontId="0" fillId="2" borderId="19" xfId="0" applyFill="1" applyBorder="1"/>
    <xf numFmtId="0" fontId="0" fillId="2" borderId="20" xfId="0" applyFill="1" applyBorder="1"/>
    <xf numFmtId="0" fontId="7" fillId="0" borderId="6" xfId="0" applyFont="1" applyBorder="1"/>
    <xf numFmtId="165" fontId="0" fillId="4" borderId="6" xfId="1" applyNumberFormat="1" applyFont="1" applyFill="1" applyBorder="1"/>
    <xf numFmtId="0" fontId="0" fillId="0" borderId="6" xfId="0" applyBorder="1"/>
    <xf numFmtId="164" fontId="0" fillId="0" borderId="6" xfId="1" applyFont="1" applyBorder="1"/>
    <xf numFmtId="164" fontId="0" fillId="5" borderId="6" xfId="1" applyFont="1" applyFill="1" applyBorder="1"/>
    <xf numFmtId="3" fontId="0" fillId="0" borderId="6" xfId="0" applyNumberFormat="1" applyBorder="1"/>
    <xf numFmtId="0" fontId="0" fillId="2" borderId="23" xfId="0" applyFill="1" applyBorder="1"/>
    <xf numFmtId="0" fontId="0" fillId="2" borderId="21" xfId="0" applyFill="1" applyBorder="1"/>
    <xf numFmtId="0" fontId="0" fillId="2" borderId="22" xfId="0" applyFill="1" applyBorder="1"/>
    <xf numFmtId="0" fontId="0" fillId="5" borderId="6" xfId="0" applyFill="1" applyBorder="1"/>
    <xf numFmtId="0" fontId="0" fillId="6" borderId="6" xfId="0" applyFill="1" applyBorder="1"/>
    <xf numFmtId="3" fontId="0" fillId="5" borderId="6" xfId="0" applyNumberFormat="1" applyFill="1" applyBorder="1"/>
    <xf numFmtId="3" fontId="0" fillId="0" borderId="0" xfId="0" applyNumberFormat="1"/>
    <xf numFmtId="164" fontId="0" fillId="0" borderId="6" xfId="0" applyNumberFormat="1" applyBorder="1"/>
    <xf numFmtId="166" fontId="0" fillId="7" borderId="6" xfId="0" applyNumberFormat="1" applyFill="1" applyBorder="1"/>
    <xf numFmtId="165" fontId="0" fillId="0" borderId="6" xfId="1" applyNumberFormat="1" applyFont="1" applyBorder="1"/>
    <xf numFmtId="166" fontId="0" fillId="0" borderId="6" xfId="1" applyNumberFormat="1" applyFont="1" applyBorder="1"/>
    <xf numFmtId="164" fontId="0" fillId="0" borderId="0" xfId="1" applyFont="1"/>
    <xf numFmtId="0" fontId="0" fillId="8" borderId="6" xfId="0" applyFill="1" applyBorder="1"/>
    <xf numFmtId="0" fontId="1" fillId="9" borderId="1" xfId="0" applyFont="1" applyFill="1" applyBorder="1" applyAlignment="1">
      <alignment horizontal="center"/>
    </xf>
    <xf numFmtId="0" fontId="1" fillId="9" borderId="2" xfId="0" applyFont="1" applyFill="1" applyBorder="1" applyAlignment="1">
      <alignment horizontal="center"/>
    </xf>
    <xf numFmtId="0" fontId="1" fillId="9" borderId="3" xfId="0" applyFont="1" applyFill="1" applyBorder="1" applyAlignment="1">
      <alignment horizontal="center"/>
    </xf>
    <xf numFmtId="0" fontId="1" fillId="9" borderId="10" xfId="0" applyFont="1" applyFill="1" applyBorder="1" applyAlignment="1">
      <alignment horizontal="center"/>
    </xf>
    <xf numFmtId="0" fontId="1" fillId="9" borderId="11" xfId="0" applyFont="1" applyFill="1" applyBorder="1" applyAlignment="1">
      <alignment horizontal="center"/>
    </xf>
    <xf numFmtId="0" fontId="1" fillId="9" borderId="12" xfId="0" applyFont="1" applyFill="1" applyBorder="1" applyAlignment="1">
      <alignment horizontal="center"/>
    </xf>
    <xf numFmtId="0" fontId="1" fillId="9" borderId="6" xfId="0" applyFont="1" applyFill="1" applyBorder="1"/>
    <xf numFmtId="0" fontId="11" fillId="3" borderId="6" xfId="0" applyFont="1" applyFill="1" applyBorder="1" applyAlignment="1">
      <alignment horizontal="center" vertical="center"/>
    </xf>
    <xf numFmtId="0" fontId="0" fillId="10" borderId="4" xfId="0" applyFill="1" applyBorder="1"/>
    <xf numFmtId="0" fontId="0" fillId="10" borderId="0" xfId="0" applyFill="1"/>
    <xf numFmtId="0" fontId="0" fillId="10" borderId="5" xfId="0" applyFill="1" applyBorder="1"/>
    <xf numFmtId="0" fontId="0" fillId="10" borderId="7" xfId="0" applyFill="1" applyBorder="1"/>
    <xf numFmtId="0" fontId="0" fillId="10" borderId="8" xfId="0" applyFill="1" applyBorder="1"/>
    <xf numFmtId="0" fontId="0" fillId="10" borderId="9" xfId="0" applyFill="1" applyBorder="1"/>
    <xf numFmtId="0" fontId="6" fillId="3" borderId="2" xfId="0" applyFont="1" applyFill="1" applyBorder="1" applyAlignment="1">
      <alignment horizontal="left" vertical="center" wrapText="1"/>
    </xf>
    <xf numFmtId="0" fontId="6" fillId="3" borderId="0" xfId="0" applyFont="1" applyFill="1" applyBorder="1" applyAlignment="1">
      <alignment horizontal="left" vertical="center" wrapText="1"/>
    </xf>
    <xf numFmtId="0" fontId="12" fillId="9" borderId="6" xfId="0" applyFont="1" applyFill="1" applyBorder="1" applyAlignment="1">
      <alignment horizontal="center"/>
    </xf>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0" fillId="3" borderId="9" xfId="0" applyFill="1" applyBorder="1"/>
    <xf numFmtId="0" fontId="6" fillId="3" borderId="6" xfId="0" applyFont="1" applyFill="1" applyBorder="1" applyAlignment="1">
      <alignment horizontal="center" vertical="center"/>
    </xf>
    <xf numFmtId="0" fontId="13" fillId="3" borderId="6" xfId="0" applyFont="1" applyFill="1" applyBorder="1" applyAlignment="1">
      <alignment horizontal="center"/>
    </xf>
    <xf numFmtId="0" fontId="13" fillId="3" borderId="6" xfId="0" applyFont="1" applyFill="1" applyBorder="1" applyAlignment="1">
      <alignment horizontal="center" vertical="center"/>
    </xf>
    <xf numFmtId="0" fontId="13" fillId="3" borderId="6" xfId="0" applyFont="1" applyFill="1" applyBorder="1" applyAlignment="1">
      <alignment horizontal="center"/>
    </xf>
    <xf numFmtId="0" fontId="1" fillId="11" borderId="13" xfId="0" applyFont="1" applyFill="1" applyBorder="1" applyAlignment="1">
      <alignment horizontal="center" vertical="center" wrapText="1"/>
    </xf>
    <xf numFmtId="0" fontId="2" fillId="11" borderId="14" xfId="0" applyFont="1" applyFill="1" applyBorder="1" applyAlignment="1">
      <alignment horizontal="center" vertical="center" wrapText="1"/>
    </xf>
    <xf numFmtId="0" fontId="2" fillId="11" borderId="15" xfId="0" applyFont="1" applyFill="1" applyBorder="1" applyAlignment="1">
      <alignment horizontal="center" vertical="center" wrapText="1"/>
    </xf>
    <xf numFmtId="0" fontId="2" fillId="11" borderId="16" xfId="0" applyFont="1" applyFill="1" applyBorder="1" applyAlignment="1">
      <alignment wrapText="1"/>
    </xf>
    <xf numFmtId="0" fontId="2" fillId="11" borderId="17" xfId="0" applyFont="1" applyFill="1" applyBorder="1" applyAlignment="1">
      <alignment wrapText="1"/>
    </xf>
    <xf numFmtId="0" fontId="2" fillId="11" borderId="18" xfId="0" applyFont="1" applyFill="1" applyBorder="1" applyAlignment="1">
      <alignment wrapText="1"/>
    </xf>
    <xf numFmtId="0" fontId="2" fillId="11" borderId="23" xfId="0" applyFont="1" applyFill="1" applyBorder="1" applyAlignment="1">
      <alignment wrapText="1"/>
    </xf>
    <xf numFmtId="0" fontId="2" fillId="11" borderId="21" xfId="0" applyFont="1" applyFill="1" applyBorder="1" applyAlignment="1">
      <alignment wrapText="1"/>
    </xf>
    <xf numFmtId="0" fontId="2" fillId="11" borderId="22" xfId="0" applyFont="1" applyFill="1" applyBorder="1" applyAlignment="1">
      <alignment wrapText="1"/>
    </xf>
    <xf numFmtId="0" fontId="10" fillId="11" borderId="6" xfId="0" applyFont="1" applyFill="1" applyBorder="1" applyAlignment="1">
      <alignment horizontal="center"/>
    </xf>
    <xf numFmtId="0" fontId="7" fillId="10" borderId="6" xfId="0" applyFont="1" applyFill="1" applyBorder="1" applyAlignment="1">
      <alignment horizontal="center"/>
    </xf>
  </cellXfs>
  <cellStyles count="2">
    <cellStyle name="Euro" xfId="1" xr:uid="{36748F6E-D0D0-4B03-A52C-56F2449A88C1}"/>
    <cellStyle name="Normal" xfId="0" builtinId="0"/>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7.0274701320194227E-2"/>
          <c:y val="9.1872950034766393E-2"/>
          <c:w val="0.90167011073099124"/>
          <c:h val="0.74000882683238622"/>
        </c:manualLayout>
      </c:layout>
      <c:barChart>
        <c:barDir val="col"/>
        <c:grouping val="clustered"/>
        <c:varyColors val="0"/>
        <c:ser>
          <c:idx val="0"/>
          <c:order val="0"/>
          <c:tx>
            <c:v>HISTOGRAMA</c:v>
          </c:tx>
          <c:spPr>
            <a:solidFill>
              <a:schemeClr val="accent1"/>
            </a:solidFill>
            <a:ln>
              <a:noFill/>
            </a:ln>
            <a:effectLst/>
          </c:spPr>
          <c:invertIfNegative val="0"/>
          <c:cat>
            <c:numRef>
              <c:f>[1]Hoja1!$B$34:$B$134</c:f>
              <c:numCache>
                <c:formatCode>#,##0.00\ "€";[Red]\-#,##0.00\ "€"</c:formatCode>
                <c:ptCount val="101"/>
                <c:pt idx="0">
                  <c:v>-513132.14000000013</c:v>
                </c:pt>
                <c:pt idx="1">
                  <c:v>-494614.96820000012</c:v>
                </c:pt>
                <c:pt idx="2">
                  <c:v>-476097.79640000011</c:v>
                </c:pt>
                <c:pt idx="3">
                  <c:v>-457580.6246000001</c:v>
                </c:pt>
                <c:pt idx="4">
                  <c:v>-439063.45280000009</c:v>
                </c:pt>
                <c:pt idx="5">
                  <c:v>-420546.28100000008</c:v>
                </c:pt>
                <c:pt idx="6">
                  <c:v>-402029.10920000006</c:v>
                </c:pt>
                <c:pt idx="7">
                  <c:v>-383511.93740000005</c:v>
                </c:pt>
                <c:pt idx="8">
                  <c:v>-364994.76560000004</c:v>
                </c:pt>
                <c:pt idx="9">
                  <c:v>-346477.59380000003</c:v>
                </c:pt>
                <c:pt idx="10">
                  <c:v>-327960.42200000002</c:v>
                </c:pt>
                <c:pt idx="11">
                  <c:v>-309443.25020000001</c:v>
                </c:pt>
                <c:pt idx="12">
                  <c:v>-290926.0784</c:v>
                </c:pt>
                <c:pt idx="13">
                  <c:v>-272408.90659999999</c:v>
                </c:pt>
                <c:pt idx="14">
                  <c:v>-253891.73479999998</c:v>
                </c:pt>
                <c:pt idx="15">
                  <c:v>-235374.56299999997</c:v>
                </c:pt>
                <c:pt idx="16">
                  <c:v>-216857.39119999995</c:v>
                </c:pt>
                <c:pt idx="17">
                  <c:v>-198340.21939999994</c:v>
                </c:pt>
                <c:pt idx="18">
                  <c:v>-179823.04759999993</c:v>
                </c:pt>
                <c:pt idx="19">
                  <c:v>-161305.87579999992</c:v>
                </c:pt>
                <c:pt idx="20">
                  <c:v>-142788.70399999991</c:v>
                </c:pt>
                <c:pt idx="21">
                  <c:v>-124271.53219999991</c:v>
                </c:pt>
                <c:pt idx="22">
                  <c:v>-105754.36039999992</c:v>
                </c:pt>
                <c:pt idx="23">
                  <c:v>-87237.188599999921</c:v>
                </c:pt>
                <c:pt idx="24">
                  <c:v>-68720.016799999925</c:v>
                </c:pt>
                <c:pt idx="25">
                  <c:v>-50202.844999999928</c:v>
                </c:pt>
                <c:pt idx="26">
                  <c:v>-31685.673199999928</c:v>
                </c:pt>
                <c:pt idx="27">
                  <c:v>-13168.501399999928</c:v>
                </c:pt>
                <c:pt idx="28">
                  <c:v>5348.6704000000718</c:v>
                </c:pt>
                <c:pt idx="29">
                  <c:v>23865.842200000072</c:v>
                </c:pt>
                <c:pt idx="30">
                  <c:v>42383.014000000068</c:v>
                </c:pt>
                <c:pt idx="31">
                  <c:v>60900.185800000065</c:v>
                </c:pt>
                <c:pt idx="32">
                  <c:v>79417.357600000061</c:v>
                </c:pt>
                <c:pt idx="33">
                  <c:v>97934.529400000058</c:v>
                </c:pt>
                <c:pt idx="34">
                  <c:v>116451.70120000005</c:v>
                </c:pt>
                <c:pt idx="35">
                  <c:v>134968.87300000005</c:v>
                </c:pt>
                <c:pt idx="36">
                  <c:v>153486.04480000006</c:v>
                </c:pt>
                <c:pt idx="37">
                  <c:v>172003.21660000007</c:v>
                </c:pt>
                <c:pt idx="38">
                  <c:v>190520.38840000008</c:v>
                </c:pt>
                <c:pt idx="39">
                  <c:v>209037.56020000009</c:v>
                </c:pt>
                <c:pt idx="40">
                  <c:v>227554.73200000011</c:v>
                </c:pt>
                <c:pt idx="41">
                  <c:v>246071.90380000012</c:v>
                </c:pt>
                <c:pt idx="42">
                  <c:v>264589.0756000001</c:v>
                </c:pt>
                <c:pt idx="43">
                  <c:v>283106.24740000011</c:v>
                </c:pt>
                <c:pt idx="44">
                  <c:v>301623.41920000012</c:v>
                </c:pt>
                <c:pt idx="45">
                  <c:v>320140.59100000013</c:v>
                </c:pt>
                <c:pt idx="46">
                  <c:v>338657.76280000014</c:v>
                </c:pt>
                <c:pt idx="47">
                  <c:v>357174.93460000015</c:v>
                </c:pt>
                <c:pt idx="48">
                  <c:v>375692.10640000016</c:v>
                </c:pt>
                <c:pt idx="49">
                  <c:v>394209.27820000018</c:v>
                </c:pt>
                <c:pt idx="50">
                  <c:v>412726.45000000019</c:v>
                </c:pt>
                <c:pt idx="51">
                  <c:v>431243.6218000002</c:v>
                </c:pt>
                <c:pt idx="52">
                  <c:v>449760.79360000021</c:v>
                </c:pt>
                <c:pt idx="53">
                  <c:v>468277.96540000022</c:v>
                </c:pt>
                <c:pt idx="54">
                  <c:v>486795.13720000023</c:v>
                </c:pt>
                <c:pt idx="55">
                  <c:v>505312.30900000024</c:v>
                </c:pt>
                <c:pt idx="56">
                  <c:v>523829.48080000025</c:v>
                </c:pt>
                <c:pt idx="57">
                  <c:v>542346.65260000026</c:v>
                </c:pt>
                <c:pt idx="58">
                  <c:v>560863.82440000027</c:v>
                </c:pt>
                <c:pt idx="59">
                  <c:v>579380.99620000029</c:v>
                </c:pt>
                <c:pt idx="60">
                  <c:v>597898.1680000003</c:v>
                </c:pt>
                <c:pt idx="61">
                  <c:v>616415.33980000031</c:v>
                </c:pt>
                <c:pt idx="62">
                  <c:v>634932.51160000032</c:v>
                </c:pt>
                <c:pt idx="63">
                  <c:v>653449.68340000033</c:v>
                </c:pt>
                <c:pt idx="64">
                  <c:v>671966.85520000034</c:v>
                </c:pt>
                <c:pt idx="65">
                  <c:v>690484.02700000035</c:v>
                </c:pt>
                <c:pt idx="66">
                  <c:v>709001.19880000036</c:v>
                </c:pt>
                <c:pt idx="67">
                  <c:v>727518.37060000037</c:v>
                </c:pt>
                <c:pt idx="68">
                  <c:v>746035.54240000038</c:v>
                </c:pt>
                <c:pt idx="69">
                  <c:v>764552.7142000004</c:v>
                </c:pt>
                <c:pt idx="70">
                  <c:v>783069.88600000041</c:v>
                </c:pt>
                <c:pt idx="71">
                  <c:v>801587.05780000042</c:v>
                </c:pt>
                <c:pt idx="72">
                  <c:v>820104.22960000043</c:v>
                </c:pt>
                <c:pt idx="73">
                  <c:v>838621.40140000044</c:v>
                </c:pt>
                <c:pt idx="74">
                  <c:v>857138.57320000045</c:v>
                </c:pt>
                <c:pt idx="75">
                  <c:v>875655.74500000046</c:v>
                </c:pt>
                <c:pt idx="76">
                  <c:v>894172.91680000047</c:v>
                </c:pt>
                <c:pt idx="77">
                  <c:v>912690.08860000048</c:v>
                </c:pt>
                <c:pt idx="78">
                  <c:v>931207.26040000049</c:v>
                </c:pt>
                <c:pt idx="79">
                  <c:v>949724.4322000005</c:v>
                </c:pt>
                <c:pt idx="80">
                  <c:v>968241.60400000052</c:v>
                </c:pt>
                <c:pt idx="81">
                  <c:v>986758.77580000053</c:v>
                </c:pt>
                <c:pt idx="82">
                  <c:v>1005275.9476000005</c:v>
                </c:pt>
                <c:pt idx="83">
                  <c:v>1023793.1194000005</c:v>
                </c:pt>
                <c:pt idx="84">
                  <c:v>1042310.2912000006</c:v>
                </c:pt>
                <c:pt idx="85">
                  <c:v>1060827.4630000005</c:v>
                </c:pt>
                <c:pt idx="86">
                  <c:v>1079344.6348000003</c:v>
                </c:pt>
                <c:pt idx="87">
                  <c:v>1097861.8066000002</c:v>
                </c:pt>
                <c:pt idx="88">
                  <c:v>1116378.9784000001</c:v>
                </c:pt>
                <c:pt idx="89">
                  <c:v>1134896.1502</c:v>
                </c:pt>
                <c:pt idx="90">
                  <c:v>1153413.3219999999</c:v>
                </c:pt>
                <c:pt idx="91">
                  <c:v>1171930.4937999998</c:v>
                </c:pt>
                <c:pt idx="92">
                  <c:v>1190447.6655999997</c:v>
                </c:pt>
                <c:pt idx="93">
                  <c:v>1208964.8373999996</c:v>
                </c:pt>
                <c:pt idx="94">
                  <c:v>1227482.0091999995</c:v>
                </c:pt>
                <c:pt idx="95">
                  <c:v>1245999.1809999994</c:v>
                </c:pt>
                <c:pt idx="96">
                  <c:v>1264516.3527999993</c:v>
                </c:pt>
                <c:pt idx="97">
                  <c:v>1283033.5245999992</c:v>
                </c:pt>
                <c:pt idx="98">
                  <c:v>1301550.6963999991</c:v>
                </c:pt>
                <c:pt idx="99">
                  <c:v>1320067.868199999</c:v>
                </c:pt>
                <c:pt idx="100">
                  <c:v>1338585.0399999989</c:v>
                </c:pt>
              </c:numCache>
            </c:numRef>
          </c:cat>
          <c:val>
            <c:numRef>
              <c:f>[1]Hoja1!$C$34:$C$134</c:f>
              <c:numCache>
                <c:formatCode>General</c:formatCode>
                <c:ptCount val="101"/>
                <c:pt idx="0">
                  <c:v>0</c:v>
                </c:pt>
                <c:pt idx="1">
                  <c:v>3</c:v>
                </c:pt>
                <c:pt idx="2">
                  <c:v>0</c:v>
                </c:pt>
                <c:pt idx="3">
                  <c:v>3</c:v>
                </c:pt>
                <c:pt idx="4">
                  <c:v>0</c:v>
                </c:pt>
                <c:pt idx="5">
                  <c:v>1</c:v>
                </c:pt>
                <c:pt idx="6">
                  <c:v>0</c:v>
                </c:pt>
                <c:pt idx="7">
                  <c:v>4</c:v>
                </c:pt>
                <c:pt idx="8">
                  <c:v>4</c:v>
                </c:pt>
                <c:pt idx="9">
                  <c:v>4</c:v>
                </c:pt>
                <c:pt idx="10">
                  <c:v>5</c:v>
                </c:pt>
                <c:pt idx="11">
                  <c:v>5</c:v>
                </c:pt>
                <c:pt idx="12">
                  <c:v>9</c:v>
                </c:pt>
                <c:pt idx="13">
                  <c:v>12</c:v>
                </c:pt>
                <c:pt idx="14">
                  <c:v>12</c:v>
                </c:pt>
                <c:pt idx="15">
                  <c:v>16</c:v>
                </c:pt>
                <c:pt idx="16">
                  <c:v>29</c:v>
                </c:pt>
                <c:pt idx="17">
                  <c:v>19</c:v>
                </c:pt>
                <c:pt idx="18">
                  <c:v>43</c:v>
                </c:pt>
                <c:pt idx="19">
                  <c:v>32</c:v>
                </c:pt>
                <c:pt idx="20">
                  <c:v>50</c:v>
                </c:pt>
                <c:pt idx="21">
                  <c:v>51</c:v>
                </c:pt>
                <c:pt idx="22">
                  <c:v>85</c:v>
                </c:pt>
                <c:pt idx="23">
                  <c:v>85</c:v>
                </c:pt>
                <c:pt idx="24">
                  <c:v>79</c:v>
                </c:pt>
                <c:pt idx="25">
                  <c:v>116</c:v>
                </c:pt>
                <c:pt idx="26">
                  <c:v>131</c:v>
                </c:pt>
                <c:pt idx="27">
                  <c:v>154</c:v>
                </c:pt>
                <c:pt idx="28">
                  <c:v>160</c:v>
                </c:pt>
                <c:pt idx="29">
                  <c:v>196</c:v>
                </c:pt>
                <c:pt idx="30">
                  <c:v>223</c:v>
                </c:pt>
                <c:pt idx="31">
                  <c:v>219</c:v>
                </c:pt>
                <c:pt idx="32">
                  <c:v>250</c:v>
                </c:pt>
                <c:pt idx="33">
                  <c:v>273</c:v>
                </c:pt>
                <c:pt idx="34">
                  <c:v>270</c:v>
                </c:pt>
                <c:pt idx="35">
                  <c:v>293</c:v>
                </c:pt>
                <c:pt idx="36">
                  <c:v>305</c:v>
                </c:pt>
                <c:pt idx="37">
                  <c:v>334</c:v>
                </c:pt>
                <c:pt idx="38">
                  <c:v>302</c:v>
                </c:pt>
                <c:pt idx="39">
                  <c:v>368</c:v>
                </c:pt>
                <c:pt idx="40">
                  <c:v>336</c:v>
                </c:pt>
                <c:pt idx="41">
                  <c:v>326</c:v>
                </c:pt>
                <c:pt idx="42">
                  <c:v>350</c:v>
                </c:pt>
                <c:pt idx="43">
                  <c:v>302</c:v>
                </c:pt>
                <c:pt idx="44">
                  <c:v>352</c:v>
                </c:pt>
                <c:pt idx="45">
                  <c:v>302</c:v>
                </c:pt>
                <c:pt idx="46">
                  <c:v>319</c:v>
                </c:pt>
                <c:pt idx="47">
                  <c:v>337</c:v>
                </c:pt>
                <c:pt idx="48">
                  <c:v>293</c:v>
                </c:pt>
                <c:pt idx="49">
                  <c:v>274</c:v>
                </c:pt>
                <c:pt idx="50">
                  <c:v>248</c:v>
                </c:pt>
                <c:pt idx="51">
                  <c:v>243</c:v>
                </c:pt>
                <c:pt idx="52">
                  <c:v>230</c:v>
                </c:pt>
                <c:pt idx="53">
                  <c:v>204</c:v>
                </c:pt>
                <c:pt idx="54">
                  <c:v>187</c:v>
                </c:pt>
                <c:pt idx="55">
                  <c:v>191</c:v>
                </c:pt>
                <c:pt idx="56">
                  <c:v>156</c:v>
                </c:pt>
                <c:pt idx="57">
                  <c:v>147</c:v>
                </c:pt>
                <c:pt idx="58">
                  <c:v>136</c:v>
                </c:pt>
                <c:pt idx="59">
                  <c:v>117</c:v>
                </c:pt>
                <c:pt idx="60">
                  <c:v>98</c:v>
                </c:pt>
                <c:pt idx="61">
                  <c:v>77</c:v>
                </c:pt>
                <c:pt idx="62">
                  <c:v>74</c:v>
                </c:pt>
                <c:pt idx="63">
                  <c:v>51</c:v>
                </c:pt>
                <c:pt idx="64">
                  <c:v>61</c:v>
                </c:pt>
                <c:pt idx="65">
                  <c:v>70</c:v>
                </c:pt>
                <c:pt idx="66">
                  <c:v>46</c:v>
                </c:pt>
                <c:pt idx="67">
                  <c:v>39</c:v>
                </c:pt>
                <c:pt idx="68">
                  <c:v>40</c:v>
                </c:pt>
                <c:pt idx="69">
                  <c:v>29</c:v>
                </c:pt>
                <c:pt idx="70">
                  <c:v>25</c:v>
                </c:pt>
                <c:pt idx="71">
                  <c:v>29</c:v>
                </c:pt>
                <c:pt idx="72">
                  <c:v>29</c:v>
                </c:pt>
                <c:pt idx="73">
                  <c:v>21</c:v>
                </c:pt>
                <c:pt idx="74">
                  <c:v>19</c:v>
                </c:pt>
                <c:pt idx="75">
                  <c:v>10</c:v>
                </c:pt>
                <c:pt idx="76">
                  <c:v>14</c:v>
                </c:pt>
                <c:pt idx="77">
                  <c:v>12</c:v>
                </c:pt>
                <c:pt idx="78">
                  <c:v>6</c:v>
                </c:pt>
                <c:pt idx="79">
                  <c:v>9</c:v>
                </c:pt>
                <c:pt idx="80">
                  <c:v>7</c:v>
                </c:pt>
                <c:pt idx="81">
                  <c:v>6</c:v>
                </c:pt>
                <c:pt idx="82">
                  <c:v>7</c:v>
                </c:pt>
                <c:pt idx="83">
                  <c:v>4</c:v>
                </c:pt>
                <c:pt idx="84">
                  <c:v>5</c:v>
                </c:pt>
                <c:pt idx="85">
                  <c:v>2</c:v>
                </c:pt>
                <c:pt idx="86">
                  <c:v>4</c:v>
                </c:pt>
                <c:pt idx="87">
                  <c:v>5</c:v>
                </c:pt>
                <c:pt idx="88">
                  <c:v>0</c:v>
                </c:pt>
                <c:pt idx="89">
                  <c:v>0</c:v>
                </c:pt>
                <c:pt idx="90">
                  <c:v>4</c:v>
                </c:pt>
                <c:pt idx="91">
                  <c:v>0</c:v>
                </c:pt>
                <c:pt idx="92">
                  <c:v>0</c:v>
                </c:pt>
                <c:pt idx="93">
                  <c:v>1</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5B1D-4990-8A43-A2891B87CB92}"/>
            </c:ext>
          </c:extLst>
        </c:ser>
        <c:dLbls>
          <c:showLegendKey val="0"/>
          <c:showVal val="0"/>
          <c:showCatName val="0"/>
          <c:showSerName val="0"/>
          <c:showPercent val="0"/>
          <c:showBubbleSize val="0"/>
        </c:dLbls>
        <c:gapWidth val="199"/>
        <c:axId val="303401216"/>
        <c:axId val="303771648"/>
      </c:barChart>
      <c:catAx>
        <c:axId val="30340121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03771648"/>
        <c:crosses val="autoZero"/>
        <c:auto val="1"/>
        <c:lblAlgn val="ctr"/>
        <c:lblOffset val="100"/>
        <c:tickLblSkip val="5"/>
        <c:tickMarkSkip val="1"/>
        <c:noMultiLvlLbl val="0"/>
      </c:catAx>
      <c:valAx>
        <c:axId val="30377164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401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8979634688521073"/>
          <c:y val="3.53355830521184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1836826208572031E-2"/>
          <c:y val="0.21201450008023009"/>
          <c:w val="0.86122534800038664"/>
          <c:h val="0.6289763502380159"/>
        </c:manualLayout>
      </c:layout>
      <c:scatterChart>
        <c:scatterStyle val="smoothMarker"/>
        <c:varyColors val="0"/>
        <c:ser>
          <c:idx val="0"/>
          <c:order val="0"/>
          <c:tx>
            <c:strRef>
              <c:f>[1]Hoja2!$C$4</c:f>
              <c:strCache>
                <c:ptCount val="1"/>
                <c:pt idx="0">
                  <c:v>c</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[1]Hoja2!$C$5:$C$15</c:f>
              <c:numCache>
                <c:formatCode>General</c:formatCode>
                <c:ptCount val="11"/>
                <c:pt idx="0">
                  <c:v>50</c:v>
                </c:pt>
                <c:pt idx="1">
                  <c:v>52</c:v>
                </c:pt>
                <c:pt idx="2">
                  <c:v>54</c:v>
                </c:pt>
                <c:pt idx="3">
                  <c:v>56</c:v>
                </c:pt>
                <c:pt idx="4">
                  <c:v>58</c:v>
                </c:pt>
                <c:pt idx="5">
                  <c:v>60</c:v>
                </c:pt>
                <c:pt idx="6">
                  <c:v>62</c:v>
                </c:pt>
                <c:pt idx="7">
                  <c:v>64</c:v>
                </c:pt>
                <c:pt idx="8">
                  <c:v>66</c:v>
                </c:pt>
                <c:pt idx="9">
                  <c:v>68</c:v>
                </c:pt>
                <c:pt idx="10">
                  <c:v>70</c:v>
                </c:pt>
              </c:numCache>
            </c:numRef>
          </c:xVal>
          <c:yVal>
            <c:numRef>
              <c:f>[1]Hoja2!$B$5:$B$15</c:f>
              <c:numCache>
                <c:formatCode>General</c:formatCode>
                <c:ptCount val="11"/>
                <c:pt idx="0">
                  <c:v>0</c:v>
                </c:pt>
                <c:pt idx="1">
                  <c:v>0.02</c:v>
                </c:pt>
                <c:pt idx="2">
                  <c:v>0.08</c:v>
                </c:pt>
                <c:pt idx="3">
                  <c:v>0.18</c:v>
                </c:pt>
                <c:pt idx="4">
                  <c:v>0.32</c:v>
                </c:pt>
                <c:pt idx="5">
                  <c:v>0.5</c:v>
                </c:pt>
                <c:pt idx="6">
                  <c:v>0.67999999999999994</c:v>
                </c:pt>
                <c:pt idx="7">
                  <c:v>0.82000000000000006</c:v>
                </c:pt>
                <c:pt idx="8">
                  <c:v>0.91999999999999993</c:v>
                </c:pt>
                <c:pt idx="9">
                  <c:v>0.98</c:v>
                </c:pt>
                <c:pt idx="10">
                  <c:v>1</c:v>
                </c:pt>
              </c:numCache>
            </c:numRef>
          </c:yVal>
          <c:smooth val="1"/>
          <c:extLst>
            <c:ext xmlns:c16="http://schemas.microsoft.com/office/drawing/2014/chart" uri="{C3380CC4-5D6E-409C-BE32-E72D297353CC}">
              <c16:uniqueId val="{00000000-2336-4749-BD21-255487460DF4}"/>
            </c:ext>
          </c:extLst>
        </c:ser>
        <c:dLbls>
          <c:showLegendKey val="0"/>
          <c:showVal val="0"/>
          <c:showCatName val="0"/>
          <c:showSerName val="0"/>
          <c:showPercent val="0"/>
          <c:showBubbleSize val="0"/>
        </c:dLbls>
        <c:axId val="303592576"/>
        <c:axId val="303594496"/>
      </c:scatterChart>
      <c:valAx>
        <c:axId val="303592576"/>
        <c:scaling>
          <c:orientation val="minMax"/>
          <c:max val="70"/>
          <c:min val="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594496"/>
        <c:crosses val="autoZero"/>
        <c:crossBetween val="midCat"/>
      </c:valAx>
      <c:valAx>
        <c:axId val="30359449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5925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alignWithMargins="0"/>
    <c:pageMargins b="1" l="0.75" r="0.75" t="1" header="0" footer="0"/>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Distribución Triangular</a:t>
            </a:r>
          </a:p>
        </c:rich>
      </c:tx>
      <c:layout>
        <c:manualLayout>
          <c:xMode val="edge"/>
          <c:yMode val="edge"/>
          <c:x val="0.34898002035459852"/>
          <c:y val="3.61010830324909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3673552767810078E-2"/>
          <c:y val="0.21660688001833261"/>
          <c:w val="0.86938862144114859"/>
          <c:h val="0.62093972271922016"/>
        </c:manualLayout>
      </c:layout>
      <c:scatterChart>
        <c:scatterStyle val="smoothMarker"/>
        <c:varyColors val="0"/>
        <c:ser>
          <c:idx val="0"/>
          <c:order val="0"/>
          <c:tx>
            <c:strRef>
              <c:f>[1]Hoja2!$C$17</c:f>
              <c:strCache>
                <c:ptCount val="1"/>
                <c:pt idx="0">
                  <c:v>y</c:v>
                </c:pt>
              </c:strCache>
            </c:strRef>
          </c:tx>
          <c:spPr>
            <a:ln w="19050" cap="rnd">
              <a:solidFill>
                <a:schemeClr val="accent1"/>
              </a:solidFill>
              <a:round/>
            </a:ln>
            <a:effectLst/>
          </c:spPr>
          <c:marker>
            <c:symbol val="none"/>
          </c:marker>
          <c:xVal>
            <c:numRef>
              <c:f>[1]Hoja2!$B$18:$B$38</c:f>
              <c:numCache>
                <c:formatCode>General</c:formatCode>
                <c:ptCount val="21"/>
                <c:pt idx="0">
                  <c:v>50</c:v>
                </c:pt>
                <c:pt idx="1">
                  <c:v>51</c:v>
                </c:pt>
                <c:pt idx="2">
                  <c:v>52</c:v>
                </c:pt>
                <c:pt idx="3">
                  <c:v>53</c:v>
                </c:pt>
                <c:pt idx="4">
                  <c:v>54</c:v>
                </c:pt>
                <c:pt idx="5">
                  <c:v>55</c:v>
                </c:pt>
                <c:pt idx="6">
                  <c:v>56</c:v>
                </c:pt>
                <c:pt idx="7">
                  <c:v>57</c:v>
                </c:pt>
                <c:pt idx="8">
                  <c:v>58</c:v>
                </c:pt>
                <c:pt idx="9">
                  <c:v>59</c:v>
                </c:pt>
                <c:pt idx="10">
                  <c:v>60</c:v>
                </c:pt>
                <c:pt idx="11">
                  <c:v>61</c:v>
                </c:pt>
                <c:pt idx="12">
                  <c:v>62</c:v>
                </c:pt>
                <c:pt idx="13">
                  <c:v>63</c:v>
                </c:pt>
                <c:pt idx="14">
                  <c:v>64</c:v>
                </c:pt>
                <c:pt idx="15">
                  <c:v>65</c:v>
                </c:pt>
                <c:pt idx="16">
                  <c:v>66</c:v>
                </c:pt>
                <c:pt idx="17">
                  <c:v>67</c:v>
                </c:pt>
                <c:pt idx="18">
                  <c:v>68</c:v>
                </c:pt>
                <c:pt idx="19">
                  <c:v>69</c:v>
                </c:pt>
                <c:pt idx="20">
                  <c:v>70</c:v>
                </c:pt>
              </c:numCache>
            </c:numRef>
          </c:xVal>
          <c:yVal>
            <c:numRef>
              <c:f>[1]Hoja2!$C$18:$C$38</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9</c:v>
                </c:pt>
                <c:pt idx="12">
                  <c:v>8</c:v>
                </c:pt>
                <c:pt idx="13">
                  <c:v>7</c:v>
                </c:pt>
                <c:pt idx="14">
                  <c:v>6</c:v>
                </c:pt>
                <c:pt idx="15">
                  <c:v>5</c:v>
                </c:pt>
                <c:pt idx="16">
                  <c:v>4</c:v>
                </c:pt>
                <c:pt idx="17">
                  <c:v>3</c:v>
                </c:pt>
                <c:pt idx="18">
                  <c:v>2</c:v>
                </c:pt>
                <c:pt idx="19">
                  <c:v>1</c:v>
                </c:pt>
                <c:pt idx="20">
                  <c:v>0</c:v>
                </c:pt>
              </c:numCache>
            </c:numRef>
          </c:yVal>
          <c:smooth val="1"/>
          <c:extLst>
            <c:ext xmlns:c16="http://schemas.microsoft.com/office/drawing/2014/chart" uri="{C3380CC4-5D6E-409C-BE32-E72D297353CC}">
              <c16:uniqueId val="{00000000-DE4F-497B-948B-2C2412C47BB1}"/>
            </c:ext>
          </c:extLst>
        </c:ser>
        <c:dLbls>
          <c:showLegendKey val="0"/>
          <c:showVal val="0"/>
          <c:showCatName val="0"/>
          <c:showSerName val="0"/>
          <c:showPercent val="0"/>
          <c:showBubbleSize val="0"/>
        </c:dLbls>
        <c:axId val="304029056"/>
        <c:axId val="304034944"/>
      </c:scatterChart>
      <c:valAx>
        <c:axId val="304029056"/>
        <c:scaling>
          <c:orientation val="minMax"/>
          <c:max val="70"/>
          <c:min val="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034944"/>
        <c:crosses val="autoZero"/>
        <c:crossBetween val="midCat"/>
      </c:valAx>
      <c:valAx>
        <c:axId val="304034944"/>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0290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alignWithMargins="0"/>
    <c:pageMargins b="1" l="0.75" r="0.75" t="1" header="0" footer="0"/>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2</xdr:col>
      <xdr:colOff>504825</xdr:colOff>
      <xdr:row>0</xdr:row>
      <xdr:rowOff>0</xdr:rowOff>
    </xdr:from>
    <xdr:to>
      <xdr:col>15</xdr:col>
      <xdr:colOff>84787</xdr:colOff>
      <xdr:row>37</xdr:row>
      <xdr:rowOff>18167</xdr:rowOff>
    </xdr:to>
    <xdr:pic>
      <xdr:nvPicPr>
        <xdr:cNvPr id="2" name="Picture 1">
          <a:extLst>
            <a:ext uri="{FF2B5EF4-FFF2-40B4-BE49-F238E27FC236}">
              <a16:creationId xmlns:a16="http://schemas.microsoft.com/office/drawing/2014/main" id="{3BAD59B5-A41C-4BEC-9101-CA434DE65F70}"/>
            </a:ext>
          </a:extLst>
        </xdr:cNvPr>
        <xdr:cNvPicPr>
          <a:picLocks noChangeAspect="1"/>
        </xdr:cNvPicPr>
      </xdr:nvPicPr>
      <xdr:blipFill>
        <a:blip xmlns:r="http://schemas.openxmlformats.org/officeDocument/2006/relationships" r:embed="rId1"/>
        <a:stretch>
          <a:fillRect/>
        </a:stretch>
      </xdr:blipFill>
      <xdr:spPr>
        <a:xfrm>
          <a:off x="1724025" y="0"/>
          <a:ext cx="7504762" cy="70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161925</xdr:colOff>
      <xdr:row>19</xdr:row>
      <xdr:rowOff>28575</xdr:rowOff>
    </xdr:from>
    <xdr:to>
      <xdr:col>3</xdr:col>
      <xdr:colOff>952500</xdr:colOff>
      <xdr:row>21</xdr:row>
      <xdr:rowOff>123825</xdr:rowOff>
    </xdr:to>
    <xdr:sp macro="" textlink="">
      <xdr:nvSpPr>
        <xdr:cNvPr id="2" name="Rectangle 1">
          <a:extLst>
            <a:ext uri="{FF2B5EF4-FFF2-40B4-BE49-F238E27FC236}">
              <a16:creationId xmlns:a16="http://schemas.microsoft.com/office/drawing/2014/main" id="{2C5C0DF8-F2FE-48AD-84F9-F2DC3DCA8A2C}"/>
            </a:ext>
          </a:extLst>
        </xdr:cNvPr>
        <xdr:cNvSpPr/>
      </xdr:nvSpPr>
      <xdr:spPr>
        <a:xfrm>
          <a:off x="771525" y="5781675"/>
          <a:ext cx="2314575" cy="476250"/>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latin typeface="Arial" panose="020B0604020202020204" pitchFamily="34" charset="0"/>
              <a:cs typeface="Arial" panose="020B0604020202020204" pitchFamily="34" charset="0"/>
            </a:rPr>
            <a:t>Variables</a:t>
          </a:r>
        </a:p>
      </xdr:txBody>
    </xdr:sp>
    <xdr:clientData/>
  </xdr:twoCellAnchor>
  <xdr:twoCellAnchor>
    <xdr:from>
      <xdr:col>1</xdr:col>
      <xdr:colOff>57150</xdr:colOff>
      <xdr:row>4</xdr:row>
      <xdr:rowOff>57150</xdr:rowOff>
    </xdr:from>
    <xdr:to>
      <xdr:col>3</xdr:col>
      <xdr:colOff>2000250</xdr:colOff>
      <xdr:row>6</xdr:row>
      <xdr:rowOff>152400</xdr:rowOff>
    </xdr:to>
    <xdr:sp macro="" textlink="">
      <xdr:nvSpPr>
        <xdr:cNvPr id="3" name="Rectangle 2">
          <a:extLst>
            <a:ext uri="{FF2B5EF4-FFF2-40B4-BE49-F238E27FC236}">
              <a16:creationId xmlns:a16="http://schemas.microsoft.com/office/drawing/2014/main" id="{B8C29325-58AB-4B99-B10E-71C75FC41650}"/>
            </a:ext>
          </a:extLst>
        </xdr:cNvPr>
        <xdr:cNvSpPr/>
      </xdr:nvSpPr>
      <xdr:spPr>
        <a:xfrm>
          <a:off x="666750" y="962025"/>
          <a:ext cx="3467100" cy="476250"/>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latin typeface="Arial" panose="020B0604020202020204" pitchFamily="34" charset="0"/>
              <a:cs typeface="Arial" panose="020B0604020202020204" pitchFamily="34" charset="0"/>
            </a:rPr>
            <a:t>Ecuaciones</a:t>
          </a:r>
        </a:p>
      </xdr:txBody>
    </xdr:sp>
    <xdr:clientData/>
  </xdr:twoCellAnchor>
  <xdr:twoCellAnchor editAs="oneCell">
    <xdr:from>
      <xdr:col>6</xdr:col>
      <xdr:colOff>428625</xdr:colOff>
      <xdr:row>3</xdr:row>
      <xdr:rowOff>152400</xdr:rowOff>
    </xdr:from>
    <xdr:to>
      <xdr:col>8</xdr:col>
      <xdr:colOff>285750</xdr:colOff>
      <xdr:row>8</xdr:row>
      <xdr:rowOff>114300</xdr:rowOff>
    </xdr:to>
    <xdr:pic>
      <xdr:nvPicPr>
        <xdr:cNvPr id="6" name="Graphic 5" descr="Comment Important with solid fill">
          <a:extLst>
            <a:ext uri="{FF2B5EF4-FFF2-40B4-BE49-F238E27FC236}">
              <a16:creationId xmlns:a16="http://schemas.microsoft.com/office/drawing/2014/main" id="{95148984-51EF-4BC0-A888-652258F5BE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657975" y="866775"/>
          <a:ext cx="91440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47624</xdr:colOff>
      <xdr:row>17</xdr:row>
      <xdr:rowOff>152399</xdr:rowOff>
    </xdr:from>
    <xdr:to>
      <xdr:col>10</xdr:col>
      <xdr:colOff>104775</xdr:colOff>
      <xdr:row>46</xdr:row>
      <xdr:rowOff>152400</xdr:rowOff>
    </xdr:to>
    <xdr:graphicFrame macro="">
      <xdr:nvGraphicFramePr>
        <xdr:cNvPr id="4" name="3 Gráfico">
          <a:extLst>
            <a:ext uri="{FF2B5EF4-FFF2-40B4-BE49-F238E27FC236}">
              <a16:creationId xmlns:a16="http://schemas.microsoft.com/office/drawing/2014/main" id="{BBABA61E-CD3B-4D6C-A1C1-35457AE151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7</xdr:col>
          <xdr:colOff>38100</xdr:colOff>
          <xdr:row>15</xdr:row>
          <xdr:rowOff>47625</xdr:rowOff>
        </xdr:from>
        <xdr:to>
          <xdr:col>9</xdr:col>
          <xdr:colOff>0</xdr:colOff>
          <xdr:row>17</xdr:row>
          <xdr:rowOff>57150</xdr:rowOff>
        </xdr:to>
        <xdr:sp macro="" textlink="">
          <xdr:nvSpPr>
            <xdr:cNvPr id="3074" name="Button 2" hidden="1">
              <a:extLst>
                <a:ext uri="{63B3BB69-23CF-44E3-9099-C40C66FF867C}">
                  <a14:compatExt spid="_x0000_s3074"/>
                </a:ext>
                <a:ext uri="{FF2B5EF4-FFF2-40B4-BE49-F238E27FC236}">
                  <a16:creationId xmlns:a16="http://schemas.microsoft.com/office/drawing/2014/main" id="{399C541A-B977-437B-9750-542626713E0C}"/>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Lanzar Macro</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6</xdr:col>
      <xdr:colOff>28575</xdr:colOff>
      <xdr:row>0</xdr:row>
      <xdr:rowOff>133350</xdr:rowOff>
    </xdr:from>
    <xdr:to>
      <xdr:col>12</xdr:col>
      <xdr:colOff>123825</xdr:colOff>
      <xdr:row>16</xdr:row>
      <xdr:rowOff>180975</xdr:rowOff>
    </xdr:to>
    <xdr:graphicFrame macro="">
      <xdr:nvGraphicFramePr>
        <xdr:cNvPr id="4" name="Chart 1">
          <a:extLst>
            <a:ext uri="{FF2B5EF4-FFF2-40B4-BE49-F238E27FC236}">
              <a16:creationId xmlns:a16="http://schemas.microsoft.com/office/drawing/2014/main" id="{F4BFB54A-5663-42C2-A814-2F2FE04CDF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xdr:colOff>
      <xdr:row>18</xdr:row>
      <xdr:rowOff>0</xdr:rowOff>
    </xdr:from>
    <xdr:to>
      <xdr:col>12</xdr:col>
      <xdr:colOff>133350</xdr:colOff>
      <xdr:row>34</xdr:row>
      <xdr:rowOff>76200</xdr:rowOff>
    </xdr:to>
    <xdr:graphicFrame macro="">
      <xdr:nvGraphicFramePr>
        <xdr:cNvPr id="5" name="Chart 2">
          <a:extLst>
            <a:ext uri="{FF2B5EF4-FFF2-40B4-BE49-F238E27FC236}">
              <a16:creationId xmlns:a16="http://schemas.microsoft.com/office/drawing/2014/main" id="{1F9B79E3-011F-4BEA-8618-D13F98C47D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tecarlo%20-%20Cop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sentación"/>
      <sheetName val="Modelo"/>
      <sheetName val="Distribuciones"/>
      <sheetName val="Codigo de MacroExcel"/>
      <sheetName val="Hoja1"/>
      <sheetName val="Hoja2"/>
    </sheetNames>
    <definedNames>
      <definedName name="ciclos"/>
    </definedNames>
    <sheetDataSet>
      <sheetData sheetId="0"/>
      <sheetData sheetId="1"/>
      <sheetData sheetId="2"/>
      <sheetData sheetId="3"/>
      <sheetData sheetId="4">
        <row r="34">
          <cell r="B34">
            <v>-513132.14000000013</v>
          </cell>
          <cell r="C34">
            <v>0</v>
          </cell>
        </row>
        <row r="35">
          <cell r="B35">
            <v>-494614.96820000012</v>
          </cell>
          <cell r="C35">
            <v>3</v>
          </cell>
        </row>
        <row r="36">
          <cell r="B36">
            <v>-476097.79640000011</v>
          </cell>
          <cell r="C36">
            <v>0</v>
          </cell>
        </row>
        <row r="37">
          <cell r="B37">
            <v>-457580.6246000001</v>
          </cell>
          <cell r="C37">
            <v>3</v>
          </cell>
        </row>
        <row r="38">
          <cell r="B38">
            <v>-439063.45280000009</v>
          </cell>
          <cell r="C38">
            <v>0</v>
          </cell>
        </row>
        <row r="39">
          <cell r="B39">
            <v>-420546.28100000008</v>
          </cell>
          <cell r="C39">
            <v>1</v>
          </cell>
        </row>
        <row r="40">
          <cell r="B40">
            <v>-402029.10920000006</v>
          </cell>
          <cell r="C40">
            <v>0</v>
          </cell>
        </row>
        <row r="41">
          <cell r="B41">
            <v>-383511.93740000005</v>
          </cell>
          <cell r="C41">
            <v>4</v>
          </cell>
        </row>
        <row r="42">
          <cell r="B42">
            <v>-364994.76560000004</v>
          </cell>
          <cell r="C42">
            <v>4</v>
          </cell>
        </row>
        <row r="43">
          <cell r="B43">
            <v>-346477.59380000003</v>
          </cell>
          <cell r="C43">
            <v>4</v>
          </cell>
        </row>
        <row r="44">
          <cell r="B44">
            <v>-327960.42200000002</v>
          </cell>
          <cell r="C44">
            <v>5</v>
          </cell>
        </row>
        <row r="45">
          <cell r="B45">
            <v>-309443.25020000001</v>
          </cell>
          <cell r="C45">
            <v>5</v>
          </cell>
        </row>
        <row r="46">
          <cell r="B46">
            <v>-290926.0784</v>
          </cell>
          <cell r="C46">
            <v>9</v>
          </cell>
        </row>
        <row r="47">
          <cell r="B47">
            <v>-272408.90659999999</v>
          </cell>
          <cell r="C47">
            <v>12</v>
          </cell>
        </row>
        <row r="48">
          <cell r="B48">
            <v>-253891.73479999998</v>
          </cell>
          <cell r="C48">
            <v>12</v>
          </cell>
        </row>
        <row r="49">
          <cell r="B49">
            <v>-235374.56299999997</v>
          </cell>
          <cell r="C49">
            <v>16</v>
          </cell>
        </row>
        <row r="50">
          <cell r="B50">
            <v>-216857.39119999995</v>
          </cell>
          <cell r="C50">
            <v>29</v>
          </cell>
        </row>
        <row r="51">
          <cell r="B51">
            <v>-198340.21939999994</v>
          </cell>
          <cell r="C51">
            <v>19</v>
          </cell>
        </row>
        <row r="52">
          <cell r="B52">
            <v>-179823.04759999993</v>
          </cell>
          <cell r="C52">
            <v>43</v>
          </cell>
        </row>
        <row r="53">
          <cell r="B53">
            <v>-161305.87579999992</v>
          </cell>
          <cell r="C53">
            <v>32</v>
          </cell>
        </row>
        <row r="54">
          <cell r="B54">
            <v>-142788.70399999991</v>
          </cell>
          <cell r="C54">
            <v>50</v>
          </cell>
        </row>
        <row r="55">
          <cell r="B55">
            <v>-124271.53219999991</v>
          </cell>
          <cell r="C55">
            <v>51</v>
          </cell>
        </row>
        <row r="56">
          <cell r="B56">
            <v>-105754.36039999992</v>
          </cell>
          <cell r="C56">
            <v>85</v>
          </cell>
        </row>
        <row r="57">
          <cell r="B57">
            <v>-87237.188599999921</v>
          </cell>
          <cell r="C57">
            <v>85</v>
          </cell>
        </row>
        <row r="58">
          <cell r="B58">
            <v>-68720.016799999925</v>
          </cell>
          <cell r="C58">
            <v>79</v>
          </cell>
        </row>
        <row r="59">
          <cell r="B59">
            <v>-50202.844999999928</v>
          </cell>
          <cell r="C59">
            <v>116</v>
          </cell>
        </row>
        <row r="60">
          <cell r="B60">
            <v>-31685.673199999928</v>
          </cell>
          <cell r="C60">
            <v>131</v>
          </cell>
        </row>
        <row r="61">
          <cell r="B61">
            <v>-13168.501399999928</v>
          </cell>
          <cell r="C61">
            <v>154</v>
          </cell>
        </row>
        <row r="62">
          <cell r="B62">
            <v>5348.6704000000718</v>
          </cell>
          <cell r="C62">
            <v>160</v>
          </cell>
        </row>
        <row r="63">
          <cell r="B63">
            <v>23865.842200000072</v>
          </cell>
          <cell r="C63">
            <v>196</v>
          </cell>
        </row>
        <row r="64">
          <cell r="B64">
            <v>42383.014000000068</v>
          </cell>
          <cell r="C64">
            <v>223</v>
          </cell>
        </row>
        <row r="65">
          <cell r="B65">
            <v>60900.185800000065</v>
          </cell>
          <cell r="C65">
            <v>219</v>
          </cell>
        </row>
        <row r="66">
          <cell r="B66">
            <v>79417.357600000061</v>
          </cell>
          <cell r="C66">
            <v>250</v>
          </cell>
        </row>
        <row r="67">
          <cell r="B67">
            <v>97934.529400000058</v>
          </cell>
          <cell r="C67">
            <v>273</v>
          </cell>
        </row>
        <row r="68">
          <cell r="B68">
            <v>116451.70120000005</v>
          </cell>
          <cell r="C68">
            <v>270</v>
          </cell>
        </row>
        <row r="69">
          <cell r="B69">
            <v>134968.87300000005</v>
          </cell>
          <cell r="C69">
            <v>293</v>
          </cell>
        </row>
        <row r="70">
          <cell r="B70">
            <v>153486.04480000006</v>
          </cell>
          <cell r="C70">
            <v>305</v>
          </cell>
        </row>
        <row r="71">
          <cell r="B71">
            <v>172003.21660000007</v>
          </cell>
          <cell r="C71">
            <v>334</v>
          </cell>
        </row>
        <row r="72">
          <cell r="B72">
            <v>190520.38840000008</v>
          </cell>
          <cell r="C72">
            <v>302</v>
          </cell>
        </row>
        <row r="73">
          <cell r="B73">
            <v>209037.56020000009</v>
          </cell>
          <cell r="C73">
            <v>368</v>
          </cell>
        </row>
        <row r="74">
          <cell r="B74">
            <v>227554.73200000011</v>
          </cell>
          <cell r="C74">
            <v>336</v>
          </cell>
        </row>
        <row r="75">
          <cell r="B75">
            <v>246071.90380000012</v>
          </cell>
          <cell r="C75">
            <v>326</v>
          </cell>
        </row>
        <row r="76">
          <cell r="B76">
            <v>264589.0756000001</v>
          </cell>
          <cell r="C76">
            <v>350</v>
          </cell>
        </row>
        <row r="77">
          <cell r="B77">
            <v>283106.24740000011</v>
          </cell>
          <cell r="C77">
            <v>302</v>
          </cell>
        </row>
        <row r="78">
          <cell r="B78">
            <v>301623.41920000012</v>
          </cell>
          <cell r="C78">
            <v>352</v>
          </cell>
        </row>
        <row r="79">
          <cell r="B79">
            <v>320140.59100000013</v>
          </cell>
          <cell r="C79">
            <v>302</v>
          </cell>
        </row>
        <row r="80">
          <cell r="B80">
            <v>338657.76280000014</v>
          </cell>
          <cell r="C80">
            <v>319</v>
          </cell>
        </row>
        <row r="81">
          <cell r="B81">
            <v>357174.93460000015</v>
          </cell>
          <cell r="C81">
            <v>337</v>
          </cell>
        </row>
        <row r="82">
          <cell r="B82">
            <v>375692.10640000016</v>
          </cell>
          <cell r="C82">
            <v>293</v>
          </cell>
        </row>
        <row r="83">
          <cell r="B83">
            <v>394209.27820000018</v>
          </cell>
          <cell r="C83">
            <v>274</v>
          </cell>
        </row>
        <row r="84">
          <cell r="B84">
            <v>412726.45000000019</v>
          </cell>
          <cell r="C84">
            <v>248</v>
          </cell>
        </row>
        <row r="85">
          <cell r="B85">
            <v>431243.6218000002</v>
          </cell>
          <cell r="C85">
            <v>243</v>
          </cell>
        </row>
        <row r="86">
          <cell r="B86">
            <v>449760.79360000021</v>
          </cell>
          <cell r="C86">
            <v>230</v>
          </cell>
        </row>
        <row r="87">
          <cell r="B87">
            <v>468277.96540000022</v>
          </cell>
          <cell r="C87">
            <v>204</v>
          </cell>
        </row>
        <row r="88">
          <cell r="B88">
            <v>486795.13720000023</v>
          </cell>
          <cell r="C88">
            <v>187</v>
          </cell>
        </row>
        <row r="89">
          <cell r="B89">
            <v>505312.30900000024</v>
          </cell>
          <cell r="C89">
            <v>191</v>
          </cell>
        </row>
        <row r="90">
          <cell r="B90">
            <v>523829.48080000025</v>
          </cell>
          <cell r="C90">
            <v>156</v>
          </cell>
        </row>
        <row r="91">
          <cell r="B91">
            <v>542346.65260000026</v>
          </cell>
          <cell r="C91">
            <v>147</v>
          </cell>
        </row>
        <row r="92">
          <cell r="B92">
            <v>560863.82440000027</v>
          </cell>
          <cell r="C92">
            <v>136</v>
          </cell>
        </row>
        <row r="93">
          <cell r="B93">
            <v>579380.99620000029</v>
          </cell>
          <cell r="C93">
            <v>117</v>
          </cell>
        </row>
        <row r="94">
          <cell r="B94">
            <v>597898.1680000003</v>
          </cell>
          <cell r="C94">
            <v>98</v>
          </cell>
        </row>
        <row r="95">
          <cell r="B95">
            <v>616415.33980000031</v>
          </cell>
          <cell r="C95">
            <v>77</v>
          </cell>
        </row>
        <row r="96">
          <cell r="B96">
            <v>634932.51160000032</v>
          </cell>
          <cell r="C96">
            <v>74</v>
          </cell>
        </row>
        <row r="97">
          <cell r="B97">
            <v>653449.68340000033</v>
          </cell>
          <cell r="C97">
            <v>51</v>
          </cell>
        </row>
        <row r="98">
          <cell r="B98">
            <v>671966.85520000034</v>
          </cell>
          <cell r="C98">
            <v>61</v>
          </cell>
        </row>
        <row r="99">
          <cell r="B99">
            <v>690484.02700000035</v>
          </cell>
          <cell r="C99">
            <v>70</v>
          </cell>
        </row>
        <row r="100">
          <cell r="B100">
            <v>709001.19880000036</v>
          </cell>
          <cell r="C100">
            <v>46</v>
          </cell>
        </row>
        <row r="101">
          <cell r="B101">
            <v>727518.37060000037</v>
          </cell>
          <cell r="C101">
            <v>39</v>
          </cell>
        </row>
        <row r="102">
          <cell r="B102">
            <v>746035.54240000038</v>
          </cell>
          <cell r="C102">
            <v>40</v>
          </cell>
        </row>
        <row r="103">
          <cell r="B103">
            <v>764552.7142000004</v>
          </cell>
          <cell r="C103">
            <v>29</v>
          </cell>
        </row>
        <row r="104">
          <cell r="B104">
            <v>783069.88600000041</v>
          </cell>
          <cell r="C104">
            <v>25</v>
          </cell>
        </row>
        <row r="105">
          <cell r="B105">
            <v>801587.05780000042</v>
          </cell>
          <cell r="C105">
            <v>29</v>
          </cell>
        </row>
        <row r="106">
          <cell r="B106">
            <v>820104.22960000043</v>
          </cell>
          <cell r="C106">
            <v>29</v>
          </cell>
        </row>
        <row r="107">
          <cell r="B107">
            <v>838621.40140000044</v>
          </cell>
          <cell r="C107">
            <v>21</v>
          </cell>
        </row>
        <row r="108">
          <cell r="B108">
            <v>857138.57320000045</v>
          </cell>
          <cell r="C108">
            <v>19</v>
          </cell>
        </row>
        <row r="109">
          <cell r="B109">
            <v>875655.74500000046</v>
          </cell>
          <cell r="C109">
            <v>10</v>
          </cell>
        </row>
        <row r="110">
          <cell r="B110">
            <v>894172.91680000047</v>
          </cell>
          <cell r="C110">
            <v>14</v>
          </cell>
        </row>
        <row r="111">
          <cell r="B111">
            <v>912690.08860000048</v>
          </cell>
          <cell r="C111">
            <v>12</v>
          </cell>
        </row>
        <row r="112">
          <cell r="B112">
            <v>931207.26040000049</v>
          </cell>
          <cell r="C112">
            <v>6</v>
          </cell>
        </row>
        <row r="113">
          <cell r="B113">
            <v>949724.4322000005</v>
          </cell>
          <cell r="C113">
            <v>9</v>
          </cell>
        </row>
        <row r="114">
          <cell r="B114">
            <v>968241.60400000052</v>
          </cell>
          <cell r="C114">
            <v>7</v>
          </cell>
        </row>
        <row r="115">
          <cell r="B115">
            <v>986758.77580000053</v>
          </cell>
          <cell r="C115">
            <v>6</v>
          </cell>
        </row>
        <row r="116">
          <cell r="B116">
            <v>1005275.9476000005</v>
          </cell>
          <cell r="C116">
            <v>7</v>
          </cell>
        </row>
        <row r="117">
          <cell r="B117">
            <v>1023793.1194000005</v>
          </cell>
          <cell r="C117">
            <v>4</v>
          </cell>
        </row>
        <row r="118">
          <cell r="B118">
            <v>1042310.2912000006</v>
          </cell>
          <cell r="C118">
            <v>5</v>
          </cell>
        </row>
        <row r="119">
          <cell r="B119">
            <v>1060827.4630000005</v>
          </cell>
          <cell r="C119">
            <v>2</v>
          </cell>
        </row>
        <row r="120">
          <cell r="B120">
            <v>1079344.6348000003</v>
          </cell>
          <cell r="C120">
            <v>4</v>
          </cell>
        </row>
        <row r="121">
          <cell r="B121">
            <v>1097861.8066000002</v>
          </cell>
          <cell r="C121">
            <v>5</v>
          </cell>
        </row>
        <row r="122">
          <cell r="B122">
            <v>1116378.9784000001</v>
          </cell>
          <cell r="C122">
            <v>0</v>
          </cell>
        </row>
        <row r="123">
          <cell r="B123">
            <v>1134896.1502</v>
          </cell>
          <cell r="C123">
            <v>0</v>
          </cell>
        </row>
        <row r="124">
          <cell r="B124">
            <v>1153413.3219999999</v>
          </cell>
          <cell r="C124">
            <v>4</v>
          </cell>
        </row>
        <row r="125">
          <cell r="B125">
            <v>1171930.4937999998</v>
          </cell>
          <cell r="C125">
            <v>0</v>
          </cell>
        </row>
        <row r="126">
          <cell r="B126">
            <v>1190447.6655999997</v>
          </cell>
          <cell r="C126">
            <v>0</v>
          </cell>
        </row>
        <row r="127">
          <cell r="B127">
            <v>1208964.8373999996</v>
          </cell>
          <cell r="C127">
            <v>1</v>
          </cell>
        </row>
        <row r="128">
          <cell r="B128">
            <v>1227482.0091999995</v>
          </cell>
          <cell r="C128">
            <v>0</v>
          </cell>
        </row>
        <row r="129">
          <cell r="B129">
            <v>1245999.1809999994</v>
          </cell>
          <cell r="C129">
            <v>0</v>
          </cell>
        </row>
        <row r="130">
          <cell r="B130">
            <v>1264516.3527999993</v>
          </cell>
          <cell r="C130">
            <v>0</v>
          </cell>
        </row>
        <row r="131">
          <cell r="B131">
            <v>1283033.5245999992</v>
          </cell>
          <cell r="C131">
            <v>0</v>
          </cell>
        </row>
        <row r="132">
          <cell r="B132">
            <v>1301550.6963999991</v>
          </cell>
          <cell r="C132">
            <v>0</v>
          </cell>
        </row>
        <row r="133">
          <cell r="B133">
            <v>1320067.868199999</v>
          </cell>
          <cell r="C133">
            <v>0</v>
          </cell>
        </row>
        <row r="134">
          <cell r="B134">
            <v>1338585.0399999989</v>
          </cell>
          <cell r="C134">
            <v>0</v>
          </cell>
        </row>
      </sheetData>
      <sheetData sheetId="5">
        <row r="4">
          <cell r="C4" t="str">
            <v>c</v>
          </cell>
        </row>
        <row r="5">
          <cell r="B5">
            <v>0</v>
          </cell>
          <cell r="C5">
            <v>50</v>
          </cell>
        </row>
        <row r="6">
          <cell r="B6">
            <v>0.02</v>
          </cell>
          <cell r="C6">
            <v>52</v>
          </cell>
        </row>
        <row r="7">
          <cell r="B7">
            <v>0.08</v>
          </cell>
          <cell r="C7">
            <v>54</v>
          </cell>
        </row>
        <row r="8">
          <cell r="B8">
            <v>0.18</v>
          </cell>
          <cell r="C8">
            <v>56</v>
          </cell>
        </row>
        <row r="9">
          <cell r="B9">
            <v>0.32</v>
          </cell>
          <cell r="C9">
            <v>58</v>
          </cell>
        </row>
        <row r="10">
          <cell r="B10">
            <v>0.5</v>
          </cell>
          <cell r="C10">
            <v>60</v>
          </cell>
        </row>
        <row r="11">
          <cell r="B11">
            <v>0.67999999999999994</v>
          </cell>
          <cell r="C11">
            <v>62</v>
          </cell>
        </row>
        <row r="12">
          <cell r="B12">
            <v>0.82000000000000006</v>
          </cell>
          <cell r="C12">
            <v>64</v>
          </cell>
        </row>
        <row r="13">
          <cell r="B13">
            <v>0.91999999999999993</v>
          </cell>
          <cell r="C13">
            <v>66</v>
          </cell>
        </row>
        <row r="14">
          <cell r="B14">
            <v>0.98</v>
          </cell>
          <cell r="C14">
            <v>68</v>
          </cell>
        </row>
        <row r="15">
          <cell r="B15">
            <v>1</v>
          </cell>
          <cell r="C15">
            <v>70</v>
          </cell>
        </row>
        <row r="17">
          <cell r="C17" t="str">
            <v>y</v>
          </cell>
        </row>
        <row r="18">
          <cell r="B18">
            <v>50</v>
          </cell>
          <cell r="C18">
            <v>0</v>
          </cell>
        </row>
        <row r="19">
          <cell r="B19">
            <v>51</v>
          </cell>
          <cell r="C19">
            <v>1</v>
          </cell>
        </row>
        <row r="20">
          <cell r="B20">
            <v>52</v>
          </cell>
          <cell r="C20">
            <v>2</v>
          </cell>
        </row>
        <row r="21">
          <cell r="B21">
            <v>53</v>
          </cell>
          <cell r="C21">
            <v>3</v>
          </cell>
        </row>
        <row r="22">
          <cell r="B22">
            <v>54</v>
          </cell>
          <cell r="C22">
            <v>4</v>
          </cell>
        </row>
        <row r="23">
          <cell r="B23">
            <v>55</v>
          </cell>
          <cell r="C23">
            <v>5</v>
          </cell>
        </row>
        <row r="24">
          <cell r="B24">
            <v>56</v>
          </cell>
          <cell r="C24">
            <v>6</v>
          </cell>
        </row>
        <row r="25">
          <cell r="B25">
            <v>57</v>
          </cell>
          <cell r="C25">
            <v>7</v>
          </cell>
        </row>
        <row r="26">
          <cell r="B26">
            <v>58</v>
          </cell>
          <cell r="C26">
            <v>8</v>
          </cell>
        </row>
        <row r="27">
          <cell r="B27">
            <v>59</v>
          </cell>
          <cell r="C27">
            <v>9</v>
          </cell>
        </row>
        <row r="28">
          <cell r="B28">
            <v>60</v>
          </cell>
          <cell r="C28">
            <v>10</v>
          </cell>
        </row>
        <row r="29">
          <cell r="B29">
            <v>61</v>
          </cell>
          <cell r="C29">
            <v>9</v>
          </cell>
        </row>
        <row r="30">
          <cell r="B30">
            <v>62</v>
          </cell>
          <cell r="C30">
            <v>8</v>
          </cell>
        </row>
        <row r="31">
          <cell r="B31">
            <v>63</v>
          </cell>
          <cell r="C31">
            <v>7</v>
          </cell>
        </row>
        <row r="32">
          <cell r="B32">
            <v>64</v>
          </cell>
          <cell r="C32">
            <v>6</v>
          </cell>
        </row>
        <row r="33">
          <cell r="B33">
            <v>65</v>
          </cell>
          <cell r="C33">
            <v>5</v>
          </cell>
        </row>
        <row r="34">
          <cell r="B34">
            <v>66</v>
          </cell>
          <cell r="C34">
            <v>4</v>
          </cell>
        </row>
        <row r="35">
          <cell r="B35">
            <v>67</v>
          </cell>
          <cell r="C35">
            <v>3</v>
          </cell>
        </row>
        <row r="36">
          <cell r="B36">
            <v>68</v>
          </cell>
          <cell r="C36">
            <v>2</v>
          </cell>
        </row>
        <row r="37">
          <cell r="B37">
            <v>69</v>
          </cell>
          <cell r="C37">
            <v>1</v>
          </cell>
        </row>
        <row r="38">
          <cell r="B38">
            <v>70</v>
          </cell>
          <cell r="C38">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3C44B-42B6-4FFF-AD49-A3BCCD7EBD45}">
  <dimension ref="A1"/>
  <sheetViews>
    <sheetView tabSelected="1" workbookViewId="0">
      <selection activeCell="T15" sqref="T1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2446A-AD6A-41B0-9A69-2148C94E0DDA}">
  <dimension ref="B2:K36"/>
  <sheetViews>
    <sheetView workbookViewId="0">
      <selection activeCell="F11" sqref="F11"/>
    </sheetView>
  </sheetViews>
  <sheetFormatPr defaultRowHeight="15" x14ac:dyDescent="0.25"/>
  <cols>
    <col min="3" max="3" width="13.7109375" customWidth="1"/>
    <col min="4" max="4" width="45.28515625" customWidth="1"/>
    <col min="5" max="5" width="4.5703125" customWidth="1"/>
    <col min="6" max="7" width="11.5703125"/>
    <col min="8" max="8" width="4.28515625" customWidth="1"/>
    <col min="9" max="9" width="42.42578125" customWidth="1"/>
    <col min="10" max="10" width="2.28515625" customWidth="1"/>
  </cols>
  <sheetData>
    <row r="2" spans="2:11" ht="26.25" x14ac:dyDescent="0.4">
      <c r="B2" s="50" t="s">
        <v>0</v>
      </c>
      <c r="C2" s="51"/>
      <c r="D2" s="51"/>
      <c r="E2" s="51"/>
      <c r="F2" s="51"/>
      <c r="G2" s="51"/>
      <c r="H2" s="51"/>
      <c r="I2" s="51"/>
      <c r="J2" s="51"/>
      <c r="K2" s="52"/>
    </row>
    <row r="3" spans="2:11" x14ac:dyDescent="0.25">
      <c r="B3" s="67"/>
      <c r="C3" s="68"/>
      <c r="D3" s="68"/>
      <c r="E3" s="68"/>
      <c r="F3" s="68"/>
      <c r="G3" s="68"/>
      <c r="H3" s="68"/>
      <c r="I3" s="68"/>
      <c r="J3" s="68"/>
      <c r="K3" s="69"/>
    </row>
    <row r="4" spans="2:11" x14ac:dyDescent="0.25">
      <c r="B4" s="67"/>
      <c r="C4" s="68"/>
      <c r="D4" s="68"/>
      <c r="E4" s="68"/>
      <c r="F4" s="68"/>
      <c r="G4" s="68"/>
      <c r="H4" s="68"/>
      <c r="I4" s="68"/>
      <c r="J4" s="68"/>
      <c r="K4" s="69"/>
    </row>
    <row r="5" spans="2:11" x14ac:dyDescent="0.25">
      <c r="B5" s="67"/>
      <c r="C5" s="68"/>
      <c r="D5" s="68"/>
      <c r="E5" s="68"/>
      <c r="F5" s="68"/>
      <c r="G5" s="68"/>
      <c r="H5" s="68"/>
      <c r="I5" s="68"/>
      <c r="J5" s="68"/>
      <c r="K5" s="69"/>
    </row>
    <row r="6" spans="2:11" x14ac:dyDescent="0.25">
      <c r="B6" s="67"/>
      <c r="C6" s="68"/>
      <c r="D6" s="68"/>
      <c r="E6" s="68"/>
      <c r="F6" s="68"/>
      <c r="G6" s="68"/>
      <c r="H6" s="68"/>
      <c r="I6" s="68"/>
      <c r="J6" s="68"/>
      <c r="K6" s="69"/>
    </row>
    <row r="7" spans="2:11" x14ac:dyDescent="0.25">
      <c r="B7" s="67"/>
      <c r="C7" s="68"/>
      <c r="D7" s="68"/>
      <c r="E7" s="68"/>
      <c r="F7" s="68"/>
      <c r="G7" s="68"/>
      <c r="H7" s="68"/>
      <c r="I7" s="68"/>
      <c r="J7" s="68"/>
      <c r="K7" s="69"/>
    </row>
    <row r="8" spans="2:11" x14ac:dyDescent="0.25">
      <c r="B8" s="67"/>
      <c r="C8" s="74" t="s">
        <v>57</v>
      </c>
      <c r="D8" s="74" t="s">
        <v>1</v>
      </c>
      <c r="E8" s="68"/>
      <c r="F8" s="68"/>
      <c r="G8" s="68"/>
      <c r="H8" s="68"/>
      <c r="I8" s="75" t="s">
        <v>3</v>
      </c>
      <c r="J8" s="68"/>
      <c r="K8" s="69"/>
    </row>
    <row r="9" spans="2:11" ht="63.75" x14ac:dyDescent="0.25">
      <c r="B9" s="67"/>
      <c r="C9" s="57" t="s">
        <v>4</v>
      </c>
      <c r="D9" s="3" t="s">
        <v>5</v>
      </c>
      <c r="E9" s="68"/>
      <c r="F9" s="68"/>
      <c r="G9" s="68"/>
      <c r="H9" s="68"/>
      <c r="I9" s="4" t="s">
        <v>8</v>
      </c>
      <c r="J9" s="68"/>
      <c r="K9" s="69"/>
    </row>
    <row r="10" spans="2:11" ht="51" x14ac:dyDescent="0.25">
      <c r="B10" s="67"/>
      <c r="C10" s="57" t="s">
        <v>9</v>
      </c>
      <c r="D10" s="3" t="s">
        <v>10</v>
      </c>
      <c r="E10" s="68"/>
      <c r="F10" s="68"/>
      <c r="G10" s="68"/>
      <c r="H10" s="68"/>
      <c r="I10" s="68"/>
      <c r="J10" s="68"/>
      <c r="K10" s="69"/>
    </row>
    <row r="11" spans="2:11" ht="51" x14ac:dyDescent="0.25">
      <c r="B11" s="67"/>
      <c r="C11" s="57" t="s">
        <v>13</v>
      </c>
      <c r="D11" s="3" t="s">
        <v>14</v>
      </c>
      <c r="E11" s="68"/>
      <c r="F11" s="68"/>
      <c r="G11" s="68"/>
      <c r="H11" s="68"/>
      <c r="I11" s="68"/>
      <c r="J11" s="68"/>
      <c r="K11" s="69"/>
    </row>
    <row r="12" spans="2:11" ht="51" x14ac:dyDescent="0.25">
      <c r="B12" s="67"/>
      <c r="C12" s="57" t="s">
        <v>17</v>
      </c>
      <c r="D12" s="6" t="s">
        <v>18</v>
      </c>
      <c r="E12" s="68"/>
      <c r="F12" s="68"/>
      <c r="G12" s="68"/>
      <c r="H12" s="68"/>
      <c r="I12" s="68"/>
      <c r="J12" s="68"/>
      <c r="K12" s="69"/>
    </row>
    <row r="13" spans="2:11" x14ac:dyDescent="0.25">
      <c r="B13" s="67"/>
      <c r="C13" s="68"/>
      <c r="D13" s="68"/>
      <c r="E13" s="68"/>
      <c r="F13" s="68"/>
      <c r="G13" s="68"/>
      <c r="H13" s="68"/>
      <c r="I13" s="68"/>
      <c r="J13" s="68"/>
      <c r="K13" s="69"/>
    </row>
    <row r="14" spans="2:11" x14ac:dyDescent="0.25">
      <c r="B14" s="67"/>
      <c r="C14" s="68"/>
      <c r="D14" s="68"/>
      <c r="E14" s="68"/>
      <c r="F14" s="68"/>
      <c r="G14" s="68"/>
      <c r="H14" s="68"/>
      <c r="I14" s="68"/>
      <c r="J14" s="68"/>
      <c r="K14" s="69"/>
    </row>
    <row r="15" spans="2:11" x14ac:dyDescent="0.25">
      <c r="B15" s="67"/>
      <c r="C15" s="68"/>
      <c r="D15" s="68"/>
      <c r="E15" s="68"/>
      <c r="F15" s="68"/>
      <c r="G15" s="68"/>
      <c r="H15" s="68"/>
      <c r="I15" s="68"/>
      <c r="J15" s="68"/>
      <c r="K15" s="69"/>
    </row>
    <row r="16" spans="2:11" x14ac:dyDescent="0.25">
      <c r="B16" s="70"/>
      <c r="C16" s="71"/>
      <c r="D16" s="71"/>
      <c r="E16" s="71"/>
      <c r="F16" s="71"/>
      <c r="G16" s="71"/>
      <c r="H16" s="71"/>
      <c r="I16" s="71"/>
      <c r="J16" s="71"/>
      <c r="K16" s="72"/>
    </row>
    <row r="18" spans="2:11" x14ac:dyDescent="0.25">
      <c r="B18" s="68"/>
      <c r="C18" s="68"/>
      <c r="D18" s="68"/>
      <c r="E18" s="68"/>
      <c r="F18" s="68"/>
      <c r="G18" s="68"/>
      <c r="H18" s="68"/>
      <c r="I18" s="68"/>
      <c r="J18" s="68"/>
      <c r="K18" s="68"/>
    </row>
    <row r="19" spans="2:11" x14ac:dyDescent="0.25">
      <c r="B19" s="68"/>
      <c r="C19" s="68"/>
      <c r="D19" s="68"/>
      <c r="E19" s="68"/>
      <c r="F19" s="68"/>
      <c r="G19" s="68"/>
      <c r="H19" s="68"/>
      <c r="I19" s="68"/>
      <c r="J19" s="68"/>
      <c r="K19" s="68"/>
    </row>
    <row r="20" spans="2:11" x14ac:dyDescent="0.25">
      <c r="B20" s="68"/>
      <c r="C20" s="68"/>
      <c r="D20" s="68"/>
      <c r="E20" s="68"/>
      <c r="F20" s="68"/>
      <c r="G20" s="68"/>
      <c r="H20" s="68"/>
      <c r="I20" s="68"/>
      <c r="J20" s="68"/>
      <c r="K20" s="68"/>
    </row>
    <row r="21" spans="2:11" x14ac:dyDescent="0.25">
      <c r="B21" s="68"/>
      <c r="C21" s="68"/>
      <c r="D21" s="68"/>
      <c r="E21" s="68"/>
      <c r="F21" s="68"/>
      <c r="G21" s="68"/>
      <c r="H21" s="68"/>
      <c r="I21" s="68"/>
      <c r="J21" s="68"/>
      <c r="K21" s="68"/>
    </row>
    <row r="22" spans="2:11" x14ac:dyDescent="0.25">
      <c r="B22" s="68"/>
      <c r="C22" s="68"/>
      <c r="D22" s="68"/>
      <c r="E22" s="68"/>
      <c r="F22" s="68"/>
      <c r="G22" s="68"/>
      <c r="H22" s="68"/>
      <c r="I22" s="68"/>
      <c r="J22" s="68"/>
      <c r="K22" s="68"/>
    </row>
    <row r="23" spans="2:11" x14ac:dyDescent="0.25">
      <c r="B23" s="68"/>
      <c r="C23" s="76" t="s">
        <v>2</v>
      </c>
      <c r="D23" s="76"/>
      <c r="E23" s="68"/>
      <c r="F23" s="68"/>
      <c r="G23" s="68"/>
      <c r="H23" s="68"/>
      <c r="I23" s="68"/>
      <c r="J23" s="68"/>
      <c r="K23" s="68"/>
    </row>
    <row r="24" spans="2:11" x14ac:dyDescent="0.25">
      <c r="B24" s="68"/>
      <c r="C24" s="73" t="s">
        <v>6</v>
      </c>
      <c r="D24" s="73" t="s">
        <v>7</v>
      </c>
      <c r="E24" s="68"/>
      <c r="F24" s="68"/>
      <c r="G24" s="68"/>
      <c r="H24" s="68"/>
      <c r="I24" s="68"/>
      <c r="J24" s="68"/>
      <c r="K24" s="68"/>
    </row>
    <row r="25" spans="2:11" x14ac:dyDescent="0.25">
      <c r="B25" s="68"/>
      <c r="C25" s="5" t="s">
        <v>11</v>
      </c>
      <c r="D25" s="5" t="s">
        <v>12</v>
      </c>
      <c r="E25" s="68"/>
      <c r="F25" s="68"/>
      <c r="G25" s="68"/>
      <c r="H25" s="68"/>
      <c r="I25" s="68"/>
      <c r="J25" s="68"/>
      <c r="K25" s="68"/>
    </row>
    <row r="26" spans="2:11" x14ac:dyDescent="0.25">
      <c r="B26" s="68"/>
      <c r="C26" s="5" t="s">
        <v>15</v>
      </c>
      <c r="D26" s="5" t="s">
        <v>16</v>
      </c>
      <c r="E26" s="68"/>
      <c r="F26" s="68"/>
      <c r="G26" s="68"/>
      <c r="H26" s="68"/>
      <c r="I26" s="68"/>
      <c r="J26" s="68"/>
      <c r="K26" s="68"/>
    </row>
    <row r="27" spans="2:11" x14ac:dyDescent="0.25">
      <c r="B27" s="68"/>
      <c r="C27" s="5" t="s">
        <v>19</v>
      </c>
      <c r="D27" s="7"/>
      <c r="E27" s="68"/>
      <c r="F27" s="68"/>
      <c r="G27" s="68"/>
      <c r="H27" s="68"/>
      <c r="I27" s="68"/>
      <c r="J27" s="68"/>
      <c r="K27" s="68"/>
    </row>
    <row r="28" spans="2:11" x14ac:dyDescent="0.25">
      <c r="B28" s="68"/>
      <c r="C28" s="5" t="s">
        <v>20</v>
      </c>
      <c r="D28" s="7"/>
      <c r="E28" s="68"/>
      <c r="F28" s="68"/>
      <c r="G28" s="68"/>
      <c r="H28" s="68"/>
      <c r="I28" s="68"/>
      <c r="J28" s="68"/>
      <c r="K28" s="68"/>
    </row>
    <row r="29" spans="2:11" x14ac:dyDescent="0.25">
      <c r="B29" s="68"/>
      <c r="C29" s="68"/>
      <c r="D29" s="68"/>
      <c r="E29" s="68"/>
      <c r="F29" s="68"/>
      <c r="G29" s="68"/>
      <c r="H29" s="68"/>
      <c r="I29" s="68"/>
      <c r="J29" s="68"/>
      <c r="K29" s="68"/>
    </row>
    <row r="30" spans="2:11" x14ac:dyDescent="0.25">
      <c r="B30" s="68"/>
      <c r="C30" s="68"/>
      <c r="D30" s="68"/>
      <c r="E30" s="68"/>
      <c r="F30" s="68"/>
      <c r="G30" s="68"/>
      <c r="H30" s="68"/>
      <c r="I30" s="68"/>
      <c r="J30" s="68"/>
      <c r="K30" s="68"/>
    </row>
    <row r="31" spans="2:11" x14ac:dyDescent="0.25">
      <c r="B31" s="68"/>
      <c r="C31" s="68"/>
      <c r="D31" s="68"/>
      <c r="E31" s="68"/>
      <c r="F31" s="68"/>
      <c r="G31" s="68"/>
      <c r="H31" s="68"/>
      <c r="I31" s="68"/>
      <c r="J31" s="68"/>
      <c r="K31" s="68"/>
    </row>
    <row r="32" spans="2:11" x14ac:dyDescent="0.25">
      <c r="B32" s="68"/>
      <c r="C32" s="68"/>
      <c r="D32" s="68"/>
      <c r="E32" s="68"/>
      <c r="F32" s="68"/>
      <c r="G32" s="68"/>
      <c r="H32" s="68"/>
      <c r="I32" s="68"/>
      <c r="J32" s="68"/>
      <c r="K32" s="68"/>
    </row>
    <row r="33" spans="2:11" x14ac:dyDescent="0.25">
      <c r="B33" s="68"/>
      <c r="C33" s="68"/>
      <c r="D33" s="68"/>
      <c r="E33" s="68"/>
      <c r="F33" s="68"/>
      <c r="G33" s="68"/>
      <c r="H33" s="68"/>
      <c r="I33" s="68"/>
      <c r="J33" s="68"/>
      <c r="K33" s="68"/>
    </row>
    <row r="34" spans="2:11" x14ac:dyDescent="0.25">
      <c r="B34" s="68"/>
      <c r="C34" s="68"/>
      <c r="D34" s="68"/>
      <c r="E34" s="68"/>
      <c r="F34" s="68"/>
      <c r="G34" s="68"/>
      <c r="H34" s="68"/>
      <c r="I34" s="68"/>
      <c r="J34" s="68"/>
      <c r="K34" s="68"/>
    </row>
    <row r="35" spans="2:11" x14ac:dyDescent="0.25">
      <c r="B35" s="68"/>
      <c r="C35" s="68"/>
      <c r="D35" s="68"/>
      <c r="E35" s="68"/>
      <c r="F35" s="68"/>
      <c r="G35" s="68"/>
      <c r="H35" s="68"/>
      <c r="I35" s="68"/>
      <c r="J35" s="68"/>
      <c r="K35" s="68"/>
    </row>
    <row r="36" spans="2:11" x14ac:dyDescent="0.25">
      <c r="B36" s="68"/>
      <c r="C36" s="68"/>
      <c r="D36" s="68"/>
      <c r="E36" s="68"/>
      <c r="F36" s="68"/>
      <c r="G36" s="68"/>
      <c r="H36" s="68"/>
      <c r="I36" s="68"/>
      <c r="J36" s="68"/>
      <c r="K36" s="68"/>
    </row>
  </sheetData>
  <mergeCells count="2">
    <mergeCell ref="B2:K2"/>
    <mergeCell ref="C23:D2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B8774-853B-4E6F-871B-1A508BD5EA32}">
  <dimension ref="B11:F21"/>
  <sheetViews>
    <sheetView topLeftCell="A10" zoomScale="85" zoomScaleNormal="85" workbookViewId="0">
      <selection activeCell="D17" sqref="D17"/>
    </sheetView>
  </sheetViews>
  <sheetFormatPr defaultRowHeight="15" x14ac:dyDescent="0.25"/>
  <cols>
    <col min="2" max="2" width="6.5703125" customWidth="1"/>
    <col min="3" max="3" width="18" customWidth="1"/>
    <col min="4" max="4" width="102" customWidth="1"/>
    <col min="5" max="5" width="55.5703125" customWidth="1"/>
    <col min="6" max="6" width="6.85546875" customWidth="1"/>
  </cols>
  <sheetData>
    <row r="11" spans="2:6" ht="26.25" x14ac:dyDescent="0.4">
      <c r="B11" s="53" t="s">
        <v>21</v>
      </c>
      <c r="C11" s="54"/>
      <c r="D11" s="54"/>
      <c r="E11" s="55"/>
      <c r="F11" s="56"/>
    </row>
    <row r="12" spans="2:6" x14ac:dyDescent="0.25">
      <c r="B12" s="1"/>
      <c r="C12" s="1"/>
      <c r="D12" s="1"/>
      <c r="E12" s="1"/>
      <c r="F12" s="2"/>
    </row>
    <row r="13" spans="2:6" x14ac:dyDescent="0.25">
      <c r="B13" s="1"/>
      <c r="C13" s="1"/>
      <c r="D13" s="1"/>
      <c r="E13" s="1"/>
      <c r="F13" s="2"/>
    </row>
    <row r="14" spans="2:6" ht="29.25" customHeight="1" x14ac:dyDescent="0.25">
      <c r="B14" s="1"/>
      <c r="C14" s="66" t="s">
        <v>21</v>
      </c>
      <c r="D14" s="66" t="s">
        <v>1</v>
      </c>
      <c r="E14" s="66" t="s">
        <v>58</v>
      </c>
      <c r="F14" s="2"/>
    </row>
    <row r="15" spans="2:6" ht="25.5" x14ac:dyDescent="0.25">
      <c r="B15" s="1"/>
      <c r="C15" s="57" t="s">
        <v>11</v>
      </c>
      <c r="D15" s="3" t="s">
        <v>22</v>
      </c>
      <c r="E15" s="10" t="s">
        <v>23</v>
      </c>
      <c r="F15" s="2"/>
    </row>
    <row r="16" spans="2:6" x14ac:dyDescent="0.25">
      <c r="B16" s="1"/>
      <c r="C16" s="57" t="s">
        <v>24</v>
      </c>
      <c r="D16" s="3" t="s">
        <v>25</v>
      </c>
      <c r="E16" s="10" t="s">
        <v>26</v>
      </c>
      <c r="F16" s="2"/>
    </row>
    <row r="17" spans="2:6" ht="409.5" x14ac:dyDescent="0.25">
      <c r="B17" s="1"/>
      <c r="C17" s="57" t="s">
        <v>19</v>
      </c>
      <c r="D17" s="3" t="s">
        <v>27</v>
      </c>
      <c r="E17" s="10" t="s">
        <v>28</v>
      </c>
      <c r="F17" s="2"/>
    </row>
    <row r="18" spans="2:6" ht="114.75" x14ac:dyDescent="0.25">
      <c r="B18" s="1"/>
      <c r="C18" s="57" t="s">
        <v>20</v>
      </c>
      <c r="D18" s="6" t="s">
        <v>29</v>
      </c>
      <c r="E18" s="10" t="s">
        <v>30</v>
      </c>
      <c r="F18" s="2"/>
    </row>
    <row r="19" spans="2:6" x14ac:dyDescent="0.25">
      <c r="B19" s="1"/>
      <c r="C19" s="1"/>
      <c r="D19" s="1"/>
      <c r="E19" s="1"/>
      <c r="F19" s="2"/>
    </row>
    <row r="20" spans="2:6" x14ac:dyDescent="0.25">
      <c r="B20" s="1"/>
      <c r="C20" s="1"/>
      <c r="D20" s="1"/>
      <c r="E20" s="1"/>
      <c r="F20" s="2"/>
    </row>
    <row r="21" spans="2:6" x14ac:dyDescent="0.25">
      <c r="B21" s="1"/>
      <c r="C21" s="8"/>
      <c r="D21" s="8"/>
      <c r="E21" s="8"/>
      <c r="F21" s="9"/>
    </row>
  </sheetData>
  <mergeCells count="1">
    <mergeCell ref="B11: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E6806-EFDF-4AC6-B70D-02C549873EC6}">
  <dimension ref="B2:K26"/>
  <sheetViews>
    <sheetView workbookViewId="0">
      <selection activeCell="C5" sqref="C5"/>
    </sheetView>
  </sheetViews>
  <sheetFormatPr defaultRowHeight="15" x14ac:dyDescent="0.25"/>
  <cols>
    <col min="3" max="3" width="13.7109375" customWidth="1"/>
    <col min="4" max="4" width="24.5703125" customWidth="1"/>
    <col min="5" max="5" width="4.5703125" customWidth="1"/>
    <col min="6" max="7" width="11.5703125"/>
    <col min="8" max="8" width="4.28515625" customWidth="1"/>
    <col min="9" max="9" width="17" customWidth="1"/>
    <col min="10" max="10" width="2.28515625" customWidth="1"/>
  </cols>
  <sheetData>
    <row r="2" spans="2:11" ht="26.25" x14ac:dyDescent="0.4">
      <c r="B2" s="50" t="s">
        <v>31</v>
      </c>
      <c r="C2" s="51"/>
      <c r="D2" s="51"/>
      <c r="E2" s="51"/>
      <c r="F2" s="51"/>
      <c r="G2" s="51"/>
      <c r="H2" s="51"/>
      <c r="I2" s="51"/>
      <c r="J2" s="51"/>
      <c r="K2" s="52"/>
    </row>
    <row r="3" spans="2:11" x14ac:dyDescent="0.25">
      <c r="B3" s="58"/>
      <c r="C3" s="59"/>
      <c r="D3" s="59"/>
      <c r="E3" s="59"/>
      <c r="F3" s="59"/>
      <c r="G3" s="59"/>
      <c r="H3" s="59"/>
      <c r="I3" s="59"/>
      <c r="J3" s="59"/>
      <c r="K3" s="60"/>
    </row>
    <row r="4" spans="2:11" x14ac:dyDescent="0.25">
      <c r="B4" s="58"/>
      <c r="C4" s="59"/>
      <c r="D4" s="59"/>
      <c r="E4" s="59"/>
      <c r="F4" s="59"/>
      <c r="G4" s="59"/>
      <c r="H4" s="59"/>
      <c r="I4" s="59"/>
      <c r="J4" s="59"/>
      <c r="K4" s="60"/>
    </row>
    <row r="5" spans="2:11" ht="15" customHeight="1" x14ac:dyDescent="0.25">
      <c r="B5" s="58"/>
      <c r="C5" s="59"/>
      <c r="D5" s="64" t="s">
        <v>32</v>
      </c>
      <c r="E5" s="64"/>
      <c r="F5" s="64"/>
      <c r="G5" s="64"/>
      <c r="H5" s="59"/>
      <c r="I5" s="59"/>
      <c r="J5" s="59"/>
      <c r="K5" s="60"/>
    </row>
    <row r="6" spans="2:11" x14ac:dyDescent="0.25">
      <c r="B6" s="58"/>
      <c r="C6" s="59"/>
      <c r="D6" s="65"/>
      <c r="E6" s="65"/>
      <c r="F6" s="65"/>
      <c r="G6" s="65"/>
      <c r="H6" s="59"/>
      <c r="I6" s="59"/>
      <c r="J6" s="59"/>
      <c r="K6" s="60"/>
    </row>
    <row r="7" spans="2:11" x14ac:dyDescent="0.25">
      <c r="B7" s="58"/>
      <c r="C7" s="59"/>
      <c r="D7" s="65"/>
      <c r="E7" s="65"/>
      <c r="F7" s="65"/>
      <c r="G7" s="65"/>
      <c r="H7" s="59"/>
      <c r="I7" s="59"/>
      <c r="J7" s="59"/>
      <c r="K7" s="60"/>
    </row>
    <row r="8" spans="2:11" x14ac:dyDescent="0.25">
      <c r="B8" s="58"/>
      <c r="C8" s="59"/>
      <c r="D8" s="65"/>
      <c r="E8" s="65"/>
      <c r="F8" s="65"/>
      <c r="G8" s="65"/>
      <c r="H8" s="59"/>
      <c r="I8" s="59"/>
      <c r="J8" s="59"/>
      <c r="K8" s="60"/>
    </row>
    <row r="9" spans="2:11" x14ac:dyDescent="0.25">
      <c r="B9" s="58"/>
      <c r="C9" s="59"/>
      <c r="D9" s="65"/>
      <c r="E9" s="65"/>
      <c r="F9" s="65"/>
      <c r="G9" s="65"/>
      <c r="H9" s="59"/>
      <c r="I9" s="59"/>
      <c r="J9" s="59"/>
      <c r="K9" s="60"/>
    </row>
    <row r="10" spans="2:11" x14ac:dyDescent="0.25">
      <c r="B10" s="58"/>
      <c r="C10" s="59"/>
      <c r="D10" s="65"/>
      <c r="E10" s="65"/>
      <c r="F10" s="65"/>
      <c r="G10" s="65"/>
      <c r="H10" s="59"/>
      <c r="I10" s="59"/>
      <c r="J10" s="59"/>
      <c r="K10" s="60"/>
    </row>
    <row r="11" spans="2:11" x14ac:dyDescent="0.25">
      <c r="B11" s="58"/>
      <c r="C11" s="59"/>
      <c r="D11" s="65"/>
      <c r="E11" s="65"/>
      <c r="F11" s="65"/>
      <c r="G11" s="65"/>
      <c r="H11" s="59"/>
      <c r="I11" s="59"/>
      <c r="J11" s="59"/>
      <c r="K11" s="60"/>
    </row>
    <row r="12" spans="2:11" ht="15" customHeight="1" x14ac:dyDescent="0.25">
      <c r="B12" s="58"/>
      <c r="C12" s="59"/>
      <c r="D12" s="65"/>
      <c r="E12" s="65"/>
      <c r="F12" s="65"/>
      <c r="G12" s="65"/>
      <c r="H12" s="59"/>
      <c r="I12" s="59"/>
      <c r="J12" s="59"/>
      <c r="K12" s="60"/>
    </row>
    <row r="13" spans="2:11" x14ac:dyDescent="0.25">
      <c r="B13" s="58"/>
      <c r="C13" s="59"/>
      <c r="D13" s="65"/>
      <c r="E13" s="65"/>
      <c r="F13" s="65"/>
      <c r="G13" s="65"/>
      <c r="H13" s="59"/>
      <c r="I13" s="59"/>
      <c r="J13" s="59"/>
      <c r="K13" s="60"/>
    </row>
    <row r="14" spans="2:11" x14ac:dyDescent="0.25">
      <c r="B14" s="58"/>
      <c r="C14" s="59"/>
      <c r="D14" s="65"/>
      <c r="E14" s="65"/>
      <c r="F14" s="65"/>
      <c r="G14" s="65"/>
      <c r="H14" s="59"/>
      <c r="I14" s="59"/>
      <c r="J14" s="59"/>
      <c r="K14" s="60"/>
    </row>
    <row r="15" spans="2:11" x14ac:dyDescent="0.25">
      <c r="B15" s="58"/>
      <c r="C15" s="59"/>
      <c r="D15" s="65"/>
      <c r="E15" s="65"/>
      <c r="F15" s="65"/>
      <c r="G15" s="65"/>
      <c r="H15" s="59"/>
      <c r="I15" s="59"/>
      <c r="J15" s="59"/>
      <c r="K15" s="60"/>
    </row>
    <row r="16" spans="2:11" x14ac:dyDescent="0.25">
      <c r="B16" s="58"/>
      <c r="C16" s="59"/>
      <c r="D16" s="65"/>
      <c r="E16" s="65"/>
      <c r="F16" s="65"/>
      <c r="G16" s="65"/>
      <c r="H16" s="59"/>
      <c r="I16" s="59"/>
      <c r="J16" s="59"/>
      <c r="K16" s="60"/>
    </row>
    <row r="17" spans="2:11" x14ac:dyDescent="0.25">
      <c r="B17" s="58"/>
      <c r="C17" s="59"/>
      <c r="D17" s="65"/>
      <c r="E17" s="65"/>
      <c r="F17" s="65"/>
      <c r="G17" s="65"/>
      <c r="H17" s="59"/>
      <c r="I17" s="59"/>
      <c r="J17" s="59"/>
      <c r="K17" s="60"/>
    </row>
    <row r="18" spans="2:11" x14ac:dyDescent="0.25">
      <c r="B18" s="58"/>
      <c r="C18" s="59"/>
      <c r="D18" s="65"/>
      <c r="E18" s="65"/>
      <c r="F18" s="65"/>
      <c r="G18" s="65"/>
      <c r="H18" s="59"/>
      <c r="I18" s="59"/>
      <c r="J18" s="59"/>
      <c r="K18" s="60"/>
    </row>
    <row r="19" spans="2:11" x14ac:dyDescent="0.25">
      <c r="B19" s="58"/>
      <c r="C19" s="59"/>
      <c r="D19" s="65"/>
      <c r="E19" s="65"/>
      <c r="F19" s="65"/>
      <c r="G19" s="65"/>
      <c r="H19" s="59"/>
      <c r="I19" s="59"/>
      <c r="J19" s="59"/>
      <c r="K19" s="60"/>
    </row>
    <row r="20" spans="2:11" x14ac:dyDescent="0.25">
      <c r="B20" s="58"/>
      <c r="C20" s="59"/>
      <c r="D20" s="65"/>
      <c r="E20" s="65"/>
      <c r="F20" s="65"/>
      <c r="G20" s="65"/>
      <c r="H20" s="59"/>
      <c r="I20" s="59"/>
      <c r="J20" s="59"/>
      <c r="K20" s="60"/>
    </row>
    <row r="21" spans="2:11" x14ac:dyDescent="0.25">
      <c r="B21" s="58"/>
      <c r="C21" s="59"/>
      <c r="D21" s="59"/>
      <c r="E21" s="59"/>
      <c r="F21" s="59"/>
      <c r="G21" s="59"/>
      <c r="H21" s="59"/>
      <c r="I21" s="59"/>
      <c r="J21" s="59"/>
      <c r="K21" s="60"/>
    </row>
    <row r="22" spans="2:11" x14ac:dyDescent="0.25">
      <c r="B22" s="58"/>
      <c r="C22" s="59"/>
      <c r="D22" s="59"/>
      <c r="E22" s="59"/>
      <c r="F22" s="59"/>
      <c r="G22" s="59"/>
      <c r="H22" s="59"/>
      <c r="I22" s="59"/>
      <c r="J22" s="59"/>
      <c r="K22" s="60"/>
    </row>
    <row r="23" spans="2:11" x14ac:dyDescent="0.25">
      <c r="B23" s="58"/>
      <c r="C23" s="59"/>
      <c r="D23" s="59"/>
      <c r="E23" s="59"/>
      <c r="F23" s="59"/>
      <c r="G23" s="59"/>
      <c r="H23" s="59"/>
      <c r="I23" s="59"/>
      <c r="J23" s="59"/>
      <c r="K23" s="60"/>
    </row>
    <row r="24" spans="2:11" x14ac:dyDescent="0.25">
      <c r="B24" s="58"/>
      <c r="C24" s="59"/>
      <c r="D24" s="59"/>
      <c r="E24" s="59"/>
      <c r="F24" s="59"/>
      <c r="G24" s="59"/>
      <c r="H24" s="59"/>
      <c r="I24" s="59"/>
      <c r="J24" s="59"/>
      <c r="K24" s="60"/>
    </row>
    <row r="25" spans="2:11" x14ac:dyDescent="0.25">
      <c r="B25" s="58"/>
      <c r="C25" s="59"/>
      <c r="D25" s="59"/>
      <c r="E25" s="59"/>
      <c r="F25" s="59"/>
      <c r="G25" s="59"/>
      <c r="H25" s="59"/>
      <c r="I25" s="59"/>
      <c r="J25" s="59"/>
      <c r="K25" s="60"/>
    </row>
    <row r="26" spans="2:11" x14ac:dyDescent="0.25">
      <c r="B26" s="61"/>
      <c r="C26" s="62"/>
      <c r="D26" s="62"/>
      <c r="E26" s="62"/>
      <c r="F26" s="62"/>
      <c r="G26" s="62"/>
      <c r="H26" s="62"/>
      <c r="I26" s="62"/>
      <c r="J26" s="62"/>
      <c r="K26" s="63"/>
    </row>
  </sheetData>
  <mergeCells count="2">
    <mergeCell ref="B2:K2"/>
    <mergeCell ref="D5:G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2C80F-10D5-40E8-A12B-499149C803AF}">
  <dimension ref="A1:K1000"/>
  <sheetViews>
    <sheetView topLeftCell="A22" workbookViewId="0">
      <selection activeCell="H8" sqref="H8:J9"/>
    </sheetView>
  </sheetViews>
  <sheetFormatPr defaultRowHeight="15" x14ac:dyDescent="0.25"/>
  <cols>
    <col min="1" max="1" width="2" customWidth="1"/>
    <col min="2" max="2" width="14.42578125" customWidth="1"/>
    <col min="3" max="3" width="25.140625" customWidth="1"/>
    <col min="4" max="4" width="10.7109375" customWidth="1"/>
    <col min="5" max="5" width="13.28515625" bestFit="1" customWidth="1"/>
    <col min="6" max="7" width="11.5703125"/>
    <col min="8" max="8" width="12" bestFit="1" customWidth="1"/>
    <col min="9" max="9" width="17.140625" customWidth="1"/>
    <col min="10" max="10" width="18.7109375" customWidth="1"/>
    <col min="11" max="11" width="13.28515625" bestFit="1" customWidth="1"/>
  </cols>
  <sheetData>
    <row r="1" spans="1:11" ht="15.75" thickBot="1" x14ac:dyDescent="0.3">
      <c r="A1" s="11" t="s">
        <v>33</v>
      </c>
      <c r="K1">
        <v>-15686.130000000121</v>
      </c>
    </row>
    <row r="2" spans="1:11" ht="16.5" thickTop="1" thickBot="1" x14ac:dyDescent="0.3">
      <c r="B2" s="77" t="s">
        <v>34</v>
      </c>
      <c r="C2" s="78"/>
      <c r="D2" s="78"/>
      <c r="E2" s="78"/>
      <c r="F2" s="78"/>
      <c r="G2" s="78"/>
      <c r="H2" s="78"/>
      <c r="I2" s="78"/>
      <c r="J2" s="79"/>
      <c r="K2">
        <v>404228.25999999989</v>
      </c>
    </row>
    <row r="3" spans="1:11" ht="16.5" thickTop="1" thickBot="1" x14ac:dyDescent="0.3">
      <c r="K3">
        <v>166123.97999999986</v>
      </c>
    </row>
    <row r="4" spans="1:11" x14ac:dyDescent="0.25">
      <c r="B4" s="12" t="s">
        <v>35</v>
      </c>
      <c r="C4" s="13"/>
      <c r="D4" s="13"/>
      <c r="E4" s="13"/>
      <c r="F4" s="13"/>
      <c r="G4" s="13"/>
      <c r="H4" s="13"/>
      <c r="I4" s="13"/>
      <c r="J4" s="14"/>
      <c r="K4">
        <v>-138323.94999999995</v>
      </c>
    </row>
    <row r="5" spans="1:11" x14ac:dyDescent="0.25">
      <c r="B5" s="15"/>
      <c r="C5" s="16"/>
      <c r="D5" s="16"/>
      <c r="E5" s="16"/>
      <c r="F5" s="16"/>
      <c r="G5" s="16"/>
      <c r="H5" s="16"/>
      <c r="I5" s="16"/>
      <c r="J5" s="17"/>
      <c r="K5">
        <v>174327.65000000002</v>
      </c>
    </row>
    <row r="6" spans="1:11" ht="15.75" thickBot="1" x14ac:dyDescent="0.3">
      <c r="B6" s="15"/>
      <c r="C6" s="16"/>
      <c r="D6" s="16"/>
      <c r="E6" s="16"/>
      <c r="F6" s="16"/>
      <c r="G6" s="18"/>
      <c r="H6" s="18"/>
      <c r="I6" s="18"/>
      <c r="J6" s="19"/>
      <c r="K6">
        <v>448432.76000000013</v>
      </c>
    </row>
    <row r="7" spans="1:11" ht="15.75" thickBot="1" x14ac:dyDescent="0.3">
      <c r="B7" s="20" t="s">
        <v>4</v>
      </c>
      <c r="C7" s="21"/>
      <c r="D7" s="21"/>
      <c r="E7" s="21"/>
      <c r="F7" s="22"/>
      <c r="K7">
        <v>242199.57999999996</v>
      </c>
    </row>
    <row r="8" spans="1:11" x14ac:dyDescent="0.25">
      <c r="B8" s="23" t="s">
        <v>9</v>
      </c>
      <c r="C8" s="24"/>
      <c r="D8" s="24" t="s">
        <v>36</v>
      </c>
      <c r="E8" s="24"/>
      <c r="F8" s="25"/>
      <c r="H8" s="80" t="s">
        <v>37</v>
      </c>
      <c r="I8" s="81"/>
      <c r="J8" s="82"/>
      <c r="K8">
        <v>445959.24999999988</v>
      </c>
    </row>
    <row r="9" spans="1:11" ht="15.75" thickBot="1" x14ac:dyDescent="0.3">
      <c r="B9" s="23" t="s">
        <v>13</v>
      </c>
      <c r="C9" s="24"/>
      <c r="D9" s="24"/>
      <c r="E9" s="24"/>
      <c r="F9" s="25"/>
      <c r="H9" s="83"/>
      <c r="I9" s="84"/>
      <c r="J9" s="85"/>
      <c r="K9">
        <v>436711.85000000009</v>
      </c>
    </row>
    <row r="10" spans="1:11" ht="15.75" thickBot="1" x14ac:dyDescent="0.3">
      <c r="B10" s="26" t="s">
        <v>17</v>
      </c>
      <c r="C10" s="27"/>
      <c r="D10" s="27"/>
      <c r="E10" s="27"/>
      <c r="F10" s="28"/>
      <c r="K10">
        <v>156159.37</v>
      </c>
    </row>
    <row r="11" spans="1:11" x14ac:dyDescent="0.25">
      <c r="B11" s="29"/>
      <c r="C11" s="1"/>
      <c r="D11" s="1"/>
      <c r="E11" s="1"/>
      <c r="F11" s="30"/>
      <c r="H11" s="31" t="s">
        <v>38</v>
      </c>
      <c r="I11" s="32">
        <f>AVERAGE(K:K)</f>
        <v>276942.38933999988</v>
      </c>
      <c r="K11">
        <v>57237.390000000014</v>
      </c>
    </row>
    <row r="12" spans="1:11" x14ac:dyDescent="0.25">
      <c r="B12" s="29" t="s">
        <v>39</v>
      </c>
      <c r="C12" s="1"/>
      <c r="D12" s="1"/>
      <c r="E12" s="1"/>
      <c r="F12" s="30"/>
      <c r="H12" s="33" t="s">
        <v>40</v>
      </c>
      <c r="I12" s="34">
        <f>_xlfn.STDEV.S(K:K)</f>
        <v>230494.02646841362</v>
      </c>
      <c r="J12" s="35">
        <f>STDEV(K:K)</f>
        <v>230494.02646841362</v>
      </c>
      <c r="K12">
        <v>28854.29999999993</v>
      </c>
    </row>
    <row r="13" spans="1:11" x14ac:dyDescent="0.25">
      <c r="B13" s="29" t="s">
        <v>41</v>
      </c>
      <c r="C13" s="1"/>
      <c r="D13" s="1"/>
      <c r="E13" s="1"/>
      <c r="F13" s="30"/>
      <c r="K13">
        <v>143876.43000000005</v>
      </c>
    </row>
    <row r="14" spans="1:11" x14ac:dyDescent="0.25">
      <c r="B14" s="29" t="s">
        <v>42</v>
      </c>
      <c r="C14" s="1"/>
      <c r="D14" s="1"/>
      <c r="E14" s="1"/>
      <c r="F14" s="30"/>
      <c r="H14" s="33" t="s">
        <v>43</v>
      </c>
      <c r="I14" s="36">
        <v>1000</v>
      </c>
      <c r="K14">
        <v>-174657.71999999997</v>
      </c>
    </row>
    <row r="15" spans="1:11" ht="15.75" thickBot="1" x14ac:dyDescent="0.3">
      <c r="B15" s="37" t="s">
        <v>44</v>
      </c>
      <c r="C15" s="38"/>
      <c r="D15" s="38"/>
      <c r="E15" s="38"/>
      <c r="F15" s="39"/>
      <c r="K15">
        <v>108329.99999999988</v>
      </c>
    </row>
    <row r="16" spans="1:11" x14ac:dyDescent="0.25">
      <c r="K16">
        <v>182920.42999999993</v>
      </c>
    </row>
    <row r="17" spans="2:11" x14ac:dyDescent="0.25">
      <c r="K17">
        <v>379619.25</v>
      </c>
    </row>
    <row r="18" spans="2:11" x14ac:dyDescent="0.25">
      <c r="B18" s="33" t="s">
        <v>11</v>
      </c>
      <c r="C18" s="34">
        <f ca="1">ROUND(_xlfn.NORM.INV(RAND(),100,20),2)</f>
        <v>98.02</v>
      </c>
      <c r="D18" s="40">
        <f ca="1">ROUND(NORMINV(RAND(),100,20),2)</f>
        <v>106.56</v>
      </c>
      <c r="K18">
        <v>411676.60000000021</v>
      </c>
    </row>
    <row r="19" spans="2:11" x14ac:dyDescent="0.25">
      <c r="B19" s="33" t="s">
        <v>15</v>
      </c>
      <c r="C19" s="34">
        <f ca="1">RANDBETWEEN(120000,160000)</f>
        <v>148556</v>
      </c>
      <c r="K19">
        <v>395743.6</v>
      </c>
    </row>
    <row r="20" spans="2:11" x14ac:dyDescent="0.25">
      <c r="B20" s="33" t="s">
        <v>19</v>
      </c>
      <c r="C20" s="41">
        <f ca="1">ROUND(IF(D20&lt;0.5,(D20*200)^0.5+50,70-SQRT(100-200*(D20-0.5))),2)</f>
        <v>60.93</v>
      </c>
      <c r="D20" s="33">
        <f ca="1">RAND()</f>
        <v>0.58831419971898147</v>
      </c>
      <c r="K20">
        <v>310176.4800000001</v>
      </c>
    </row>
    <row r="21" spans="2:11" x14ac:dyDescent="0.25">
      <c r="B21" s="33" t="s">
        <v>20</v>
      </c>
      <c r="C21" s="36">
        <f ca="1">ROUND(_xlfn.LOGNORM.INV(RAND(),LN(10000),LN(1.2)),0)</f>
        <v>10491</v>
      </c>
      <c r="D21" s="42">
        <f ca="1">ROUND(EXP(NORMINV(RAND(),LN(10000),LN(1.2))),0)</f>
        <v>8464</v>
      </c>
      <c r="K21">
        <v>627377.58000000007</v>
      </c>
    </row>
    <row r="22" spans="2:11" x14ac:dyDescent="0.25">
      <c r="C22" s="43"/>
      <c r="K22">
        <v>535789.6</v>
      </c>
    </row>
    <row r="23" spans="2:11" x14ac:dyDescent="0.25">
      <c r="K23">
        <v>282326.55999999994</v>
      </c>
    </row>
    <row r="24" spans="2:11" x14ac:dyDescent="0.25">
      <c r="B24" s="33" t="s">
        <v>45</v>
      </c>
      <c r="C24" s="34">
        <f ca="1">+C20*D21</f>
        <v>515711.52</v>
      </c>
      <c r="K24">
        <v>160092.74000000011</v>
      </c>
    </row>
    <row r="25" spans="2:11" x14ac:dyDescent="0.25">
      <c r="B25" s="33" t="s">
        <v>46</v>
      </c>
      <c r="C25" s="44">
        <f ca="1">+C19+C24</f>
        <v>664267.52000000002</v>
      </c>
      <c r="K25">
        <v>-249338.55999999994</v>
      </c>
    </row>
    <row r="26" spans="2:11" x14ac:dyDescent="0.25">
      <c r="B26" s="33" t="s">
        <v>47</v>
      </c>
      <c r="C26" s="33">
        <f ca="1">+C18*D21</f>
        <v>829641.27999999991</v>
      </c>
      <c r="K26">
        <v>306895.59999999998</v>
      </c>
    </row>
    <row r="27" spans="2:11" x14ac:dyDescent="0.25">
      <c r="B27" s="33" t="s">
        <v>48</v>
      </c>
      <c r="C27" s="45">
        <f ca="1">+C26-C25</f>
        <v>165373.75999999989</v>
      </c>
      <c r="K27">
        <v>117510</v>
      </c>
    </row>
    <row r="28" spans="2:11" x14ac:dyDescent="0.25">
      <c r="K28">
        <v>282192.5</v>
      </c>
    </row>
    <row r="29" spans="2:11" x14ac:dyDescent="0.25">
      <c r="B29" s="33" t="s">
        <v>49</v>
      </c>
      <c r="C29" s="46">
        <f>MAX(K:K)+0.0000000001</f>
        <v>1388626.0300000003</v>
      </c>
      <c r="K29">
        <v>453956.61999999976</v>
      </c>
    </row>
    <row r="30" spans="2:11" x14ac:dyDescent="0.25">
      <c r="B30" s="33" t="s">
        <v>50</v>
      </c>
      <c r="C30" s="46">
        <f>MIN(K:K)-0.0000000001</f>
        <v>-368608.79000000015</v>
      </c>
      <c r="K30">
        <v>268044.76000000013</v>
      </c>
    </row>
    <row r="31" spans="2:11" x14ac:dyDescent="0.25">
      <c r="B31" s="33" t="s">
        <v>51</v>
      </c>
      <c r="C31" s="33">
        <v>100</v>
      </c>
      <c r="K31">
        <v>631922.47</v>
      </c>
    </row>
    <row r="32" spans="2:11" x14ac:dyDescent="0.25">
      <c r="K32">
        <v>63279.079999999958</v>
      </c>
    </row>
    <row r="33" spans="2:11" x14ac:dyDescent="0.25">
      <c r="K33">
        <v>465454.28000000014</v>
      </c>
    </row>
    <row r="34" spans="2:11" x14ac:dyDescent="0.25">
      <c r="B34" s="47">
        <f>+C30</f>
        <v>-368608.79000000015</v>
      </c>
      <c r="C34" s="33">
        <f t="array" ref="C34:C134">FREQUENCY(K:K,B34:B134)</f>
        <v>0</v>
      </c>
      <c r="K34">
        <v>318741.08000000007</v>
      </c>
    </row>
    <row r="35" spans="2:11" x14ac:dyDescent="0.25">
      <c r="B35" s="47">
        <f>+B34+($C$29-$C$30)/$C$31</f>
        <v>-351036.44180000015</v>
      </c>
      <c r="C35" s="33">
        <v>1</v>
      </c>
      <c r="K35">
        <v>252640</v>
      </c>
    </row>
    <row r="36" spans="2:11" x14ac:dyDescent="0.25">
      <c r="B36" s="47">
        <f t="shared" ref="B36:B99" si="0">+B35+($C$29-$C$30)/$C$31</f>
        <v>-333464.09360000014</v>
      </c>
      <c r="C36" s="33">
        <v>0</v>
      </c>
      <c r="K36">
        <v>310923.45999999996</v>
      </c>
    </row>
    <row r="37" spans="2:11" x14ac:dyDescent="0.25">
      <c r="B37" s="47">
        <f t="shared" si="0"/>
        <v>-315891.74540000013</v>
      </c>
      <c r="C37" s="33">
        <v>0</v>
      </c>
      <c r="K37">
        <v>251276.21999999997</v>
      </c>
    </row>
    <row r="38" spans="2:11" x14ac:dyDescent="0.25">
      <c r="B38" s="47">
        <f t="shared" si="0"/>
        <v>-298319.39720000012</v>
      </c>
      <c r="C38" s="33">
        <v>1</v>
      </c>
      <c r="K38">
        <v>507957.20000000019</v>
      </c>
    </row>
    <row r="39" spans="2:11" x14ac:dyDescent="0.25">
      <c r="B39" s="47">
        <f t="shared" si="0"/>
        <v>-280747.04900000012</v>
      </c>
      <c r="C39" s="33">
        <v>4</v>
      </c>
      <c r="K39">
        <v>228170.35999999987</v>
      </c>
    </row>
    <row r="40" spans="2:11" x14ac:dyDescent="0.25">
      <c r="B40" s="47">
        <f t="shared" si="0"/>
        <v>-263174.70080000011</v>
      </c>
      <c r="C40" s="33">
        <v>1</v>
      </c>
      <c r="K40">
        <v>530270.07999999984</v>
      </c>
    </row>
    <row r="41" spans="2:11" x14ac:dyDescent="0.25">
      <c r="B41" s="47">
        <f t="shared" si="0"/>
        <v>-245602.3526000001</v>
      </c>
      <c r="C41" s="33">
        <v>2</v>
      </c>
      <c r="K41">
        <v>632826.4</v>
      </c>
    </row>
    <row r="42" spans="2:11" x14ac:dyDescent="0.25">
      <c r="B42" s="47">
        <f t="shared" si="0"/>
        <v>-228030.00440000009</v>
      </c>
      <c r="C42" s="33">
        <v>1</v>
      </c>
      <c r="K42">
        <v>354058.49999999988</v>
      </c>
    </row>
    <row r="43" spans="2:11" x14ac:dyDescent="0.25">
      <c r="B43" s="47">
        <f t="shared" si="0"/>
        <v>-210457.65620000008</v>
      </c>
      <c r="C43" s="33">
        <v>2</v>
      </c>
      <c r="K43">
        <v>-312947.02</v>
      </c>
    </row>
    <row r="44" spans="2:11" x14ac:dyDescent="0.25">
      <c r="B44" s="47">
        <f t="shared" si="0"/>
        <v>-192885.30800000008</v>
      </c>
      <c r="C44" s="33">
        <v>1</v>
      </c>
      <c r="K44">
        <v>218251.59999999998</v>
      </c>
    </row>
    <row r="45" spans="2:11" x14ac:dyDescent="0.25">
      <c r="B45" s="47">
        <f t="shared" si="0"/>
        <v>-175312.95980000007</v>
      </c>
      <c r="C45" s="33">
        <v>5</v>
      </c>
      <c r="K45">
        <v>216911.20000000007</v>
      </c>
    </row>
    <row r="46" spans="2:11" x14ac:dyDescent="0.25">
      <c r="B46" s="47">
        <f t="shared" si="0"/>
        <v>-157740.61160000006</v>
      </c>
      <c r="C46" s="33">
        <v>4</v>
      </c>
      <c r="K46">
        <v>663736.5</v>
      </c>
    </row>
    <row r="47" spans="2:11" x14ac:dyDescent="0.25">
      <c r="B47" s="47">
        <f t="shared" si="0"/>
        <v>-140168.26340000005</v>
      </c>
      <c r="C47" s="33">
        <v>1</v>
      </c>
      <c r="K47">
        <v>409957.59999999986</v>
      </c>
    </row>
    <row r="48" spans="2:11" x14ac:dyDescent="0.25">
      <c r="B48" s="47">
        <f t="shared" si="0"/>
        <v>-122595.91520000005</v>
      </c>
      <c r="C48" s="33">
        <v>6</v>
      </c>
      <c r="K48">
        <v>498278.69999999995</v>
      </c>
    </row>
    <row r="49" spans="2:11" x14ac:dyDescent="0.25">
      <c r="B49" s="47">
        <f t="shared" si="0"/>
        <v>-105023.56700000004</v>
      </c>
      <c r="C49" s="33">
        <v>9</v>
      </c>
      <c r="K49">
        <v>-182484.64999999997</v>
      </c>
    </row>
    <row r="50" spans="2:11" x14ac:dyDescent="0.25">
      <c r="B50" s="47">
        <f t="shared" si="0"/>
        <v>-87451.218800000031</v>
      </c>
      <c r="C50" s="33">
        <v>11</v>
      </c>
      <c r="K50">
        <v>410438.48</v>
      </c>
    </row>
    <row r="51" spans="2:11" x14ac:dyDescent="0.25">
      <c r="B51" s="47">
        <f t="shared" si="0"/>
        <v>-69878.870600000024</v>
      </c>
      <c r="C51" s="33">
        <v>9</v>
      </c>
      <c r="K51">
        <v>-111819.25</v>
      </c>
    </row>
    <row r="52" spans="2:11" x14ac:dyDescent="0.25">
      <c r="B52" s="47">
        <f t="shared" si="0"/>
        <v>-52306.522400000016</v>
      </c>
      <c r="C52" s="33">
        <v>9</v>
      </c>
      <c r="K52">
        <v>184542.55000000005</v>
      </c>
    </row>
    <row r="53" spans="2:11" x14ac:dyDescent="0.25">
      <c r="B53" s="47">
        <f t="shared" si="0"/>
        <v>-34734.174200000009</v>
      </c>
      <c r="C53" s="33">
        <v>15</v>
      </c>
      <c r="K53">
        <v>98617.810000000056</v>
      </c>
    </row>
    <row r="54" spans="2:11" x14ac:dyDescent="0.25">
      <c r="B54" s="47">
        <f t="shared" si="0"/>
        <v>-17161.826000000005</v>
      </c>
      <c r="C54" s="33">
        <v>11</v>
      </c>
      <c r="K54">
        <v>363348.84000000008</v>
      </c>
    </row>
    <row r="55" spans="2:11" x14ac:dyDescent="0.25">
      <c r="B55" s="47">
        <f t="shared" si="0"/>
        <v>410.52219999999943</v>
      </c>
      <c r="C55" s="33">
        <v>13</v>
      </c>
      <c r="K55">
        <v>189826.40000000002</v>
      </c>
    </row>
    <row r="56" spans="2:11" x14ac:dyDescent="0.25">
      <c r="B56" s="47">
        <f t="shared" si="0"/>
        <v>17982.870400000003</v>
      </c>
      <c r="C56" s="33">
        <v>12</v>
      </c>
      <c r="K56">
        <v>1112966.4499999997</v>
      </c>
    </row>
    <row r="57" spans="2:11" x14ac:dyDescent="0.25">
      <c r="B57" s="47">
        <f t="shared" si="0"/>
        <v>35555.218600000007</v>
      </c>
      <c r="C57" s="33">
        <v>24</v>
      </c>
      <c r="K57">
        <v>-32496.20000000007</v>
      </c>
    </row>
    <row r="58" spans="2:11" x14ac:dyDescent="0.25">
      <c r="B58" s="47">
        <f t="shared" si="0"/>
        <v>53127.566800000015</v>
      </c>
      <c r="C58" s="33">
        <v>18</v>
      </c>
      <c r="K58">
        <v>128777.52000000002</v>
      </c>
    </row>
    <row r="59" spans="2:11" x14ac:dyDescent="0.25">
      <c r="B59" s="47">
        <f t="shared" si="0"/>
        <v>70699.915000000023</v>
      </c>
      <c r="C59" s="33">
        <v>18</v>
      </c>
      <c r="K59">
        <v>431291.6</v>
      </c>
    </row>
    <row r="60" spans="2:11" x14ac:dyDescent="0.25">
      <c r="B60" s="47">
        <f t="shared" si="0"/>
        <v>88272.26320000003</v>
      </c>
      <c r="C60" s="33">
        <v>22</v>
      </c>
      <c r="K60">
        <v>263720.88</v>
      </c>
    </row>
    <row r="61" spans="2:11" x14ac:dyDescent="0.25">
      <c r="B61" s="47">
        <f t="shared" si="0"/>
        <v>105844.61140000004</v>
      </c>
      <c r="C61" s="33">
        <v>20</v>
      </c>
      <c r="K61">
        <v>332041.28000000003</v>
      </c>
    </row>
    <row r="62" spans="2:11" x14ac:dyDescent="0.25">
      <c r="B62" s="47">
        <f t="shared" si="0"/>
        <v>123416.95960000005</v>
      </c>
      <c r="C62" s="33">
        <v>24</v>
      </c>
      <c r="K62">
        <v>232153.70999999996</v>
      </c>
    </row>
    <row r="63" spans="2:11" x14ac:dyDescent="0.25">
      <c r="B63" s="47">
        <f t="shared" si="0"/>
        <v>140989.30780000004</v>
      </c>
      <c r="C63" s="33">
        <v>33</v>
      </c>
      <c r="K63">
        <v>-165769.64000000001</v>
      </c>
    </row>
    <row r="64" spans="2:11" x14ac:dyDescent="0.25">
      <c r="B64" s="47">
        <f t="shared" si="0"/>
        <v>158561.65600000005</v>
      </c>
      <c r="C64" s="33">
        <v>25</v>
      </c>
      <c r="K64">
        <v>19209.800000000047</v>
      </c>
    </row>
    <row r="65" spans="2:11" x14ac:dyDescent="0.25">
      <c r="B65" s="47">
        <f t="shared" si="0"/>
        <v>176134.00420000005</v>
      </c>
      <c r="C65" s="33">
        <v>31</v>
      </c>
      <c r="K65">
        <v>75129.109999999986</v>
      </c>
    </row>
    <row r="66" spans="2:11" x14ac:dyDescent="0.25">
      <c r="B66" s="47">
        <f t="shared" si="0"/>
        <v>193706.35240000006</v>
      </c>
      <c r="C66" s="33">
        <v>34</v>
      </c>
      <c r="K66">
        <v>506446.47</v>
      </c>
    </row>
    <row r="67" spans="2:11" x14ac:dyDescent="0.25">
      <c r="B67" s="47">
        <f t="shared" si="0"/>
        <v>211278.70060000007</v>
      </c>
      <c r="C67" s="33">
        <v>38</v>
      </c>
      <c r="K67">
        <v>169947.13</v>
      </c>
    </row>
    <row r="68" spans="2:11" x14ac:dyDescent="0.25">
      <c r="B68" s="47">
        <f t="shared" si="0"/>
        <v>228851.04880000008</v>
      </c>
      <c r="C68" s="33">
        <v>37</v>
      </c>
      <c r="K68">
        <v>266279.02</v>
      </c>
    </row>
    <row r="69" spans="2:11" x14ac:dyDescent="0.25">
      <c r="B69" s="47">
        <f t="shared" si="0"/>
        <v>246423.39700000008</v>
      </c>
      <c r="C69" s="33">
        <v>36</v>
      </c>
      <c r="K69">
        <v>252339.12</v>
      </c>
    </row>
    <row r="70" spans="2:11" x14ac:dyDescent="0.25">
      <c r="B70" s="47">
        <f t="shared" si="0"/>
        <v>263995.74520000006</v>
      </c>
      <c r="C70" s="33">
        <v>28</v>
      </c>
      <c r="K70">
        <v>184289.67999999993</v>
      </c>
    </row>
    <row r="71" spans="2:11" x14ac:dyDescent="0.25">
      <c r="B71" s="47">
        <f t="shared" si="0"/>
        <v>281568.09340000007</v>
      </c>
      <c r="C71" s="33">
        <v>26</v>
      </c>
      <c r="K71">
        <v>607377.35000000009</v>
      </c>
    </row>
    <row r="72" spans="2:11" x14ac:dyDescent="0.25">
      <c r="B72" s="47">
        <f t="shared" si="0"/>
        <v>299140.44160000008</v>
      </c>
      <c r="C72" s="33">
        <v>35</v>
      </c>
      <c r="K72">
        <v>388579.28000000014</v>
      </c>
    </row>
    <row r="73" spans="2:11" x14ac:dyDescent="0.25">
      <c r="B73" s="47">
        <f t="shared" si="0"/>
        <v>316712.78980000009</v>
      </c>
      <c r="C73" s="33">
        <v>28</v>
      </c>
      <c r="K73">
        <v>636237.33000000007</v>
      </c>
    </row>
    <row r="74" spans="2:11" x14ac:dyDescent="0.25">
      <c r="B74" s="47">
        <f t="shared" si="0"/>
        <v>334285.13800000009</v>
      </c>
      <c r="C74" s="33">
        <v>27</v>
      </c>
      <c r="K74">
        <v>496202.04999999993</v>
      </c>
    </row>
    <row r="75" spans="2:11" x14ac:dyDescent="0.25">
      <c r="B75" s="47">
        <f t="shared" si="0"/>
        <v>351857.4862000001</v>
      </c>
      <c r="C75" s="33">
        <v>25</v>
      </c>
      <c r="K75">
        <v>435685.9600000002</v>
      </c>
    </row>
    <row r="76" spans="2:11" x14ac:dyDescent="0.25">
      <c r="B76" s="47">
        <f t="shared" si="0"/>
        <v>369429.83440000011</v>
      </c>
      <c r="C76" s="33">
        <v>26</v>
      </c>
      <c r="K76">
        <v>190920.55999999994</v>
      </c>
    </row>
    <row r="77" spans="2:11" x14ac:dyDescent="0.25">
      <c r="B77" s="47">
        <f t="shared" si="0"/>
        <v>387002.18260000012</v>
      </c>
      <c r="C77" s="33">
        <v>21</v>
      </c>
      <c r="K77">
        <v>394483.44999999995</v>
      </c>
    </row>
    <row r="78" spans="2:11" x14ac:dyDescent="0.25">
      <c r="B78" s="47">
        <f t="shared" si="0"/>
        <v>404574.53080000012</v>
      </c>
      <c r="C78" s="33">
        <v>30</v>
      </c>
      <c r="K78">
        <v>-293586.20000000007</v>
      </c>
    </row>
    <row r="79" spans="2:11" x14ac:dyDescent="0.25">
      <c r="B79" s="47">
        <f t="shared" si="0"/>
        <v>422146.87900000013</v>
      </c>
      <c r="C79" s="33">
        <v>28</v>
      </c>
      <c r="K79">
        <v>202104.71999999997</v>
      </c>
    </row>
    <row r="80" spans="2:11" x14ac:dyDescent="0.25">
      <c r="B80" s="47">
        <f t="shared" si="0"/>
        <v>439719.22720000014</v>
      </c>
      <c r="C80" s="33">
        <v>21</v>
      </c>
      <c r="K80">
        <v>442485.66000000015</v>
      </c>
    </row>
    <row r="81" spans="2:11" x14ac:dyDescent="0.25">
      <c r="B81" s="47">
        <f t="shared" si="0"/>
        <v>457291.57540000015</v>
      </c>
      <c r="C81" s="33">
        <v>27</v>
      </c>
      <c r="K81">
        <v>412490.95000000007</v>
      </c>
    </row>
    <row r="82" spans="2:11" x14ac:dyDescent="0.25">
      <c r="B82" s="47">
        <f t="shared" si="0"/>
        <v>474863.92360000015</v>
      </c>
      <c r="C82" s="33">
        <v>12</v>
      </c>
      <c r="K82">
        <v>645074.04000000015</v>
      </c>
    </row>
    <row r="83" spans="2:11" x14ac:dyDescent="0.25">
      <c r="B83" s="47">
        <f t="shared" si="0"/>
        <v>492436.27180000016</v>
      </c>
      <c r="C83" s="33">
        <v>18</v>
      </c>
      <c r="K83">
        <v>148122.76</v>
      </c>
    </row>
    <row r="84" spans="2:11" x14ac:dyDescent="0.25">
      <c r="B84" s="47">
        <f t="shared" si="0"/>
        <v>510008.62000000017</v>
      </c>
      <c r="C84" s="33">
        <v>17</v>
      </c>
      <c r="K84">
        <v>176643.29999999993</v>
      </c>
    </row>
    <row r="85" spans="2:11" x14ac:dyDescent="0.25">
      <c r="B85" s="47">
        <f t="shared" si="0"/>
        <v>527580.96820000012</v>
      </c>
      <c r="C85" s="33">
        <v>18</v>
      </c>
      <c r="K85">
        <v>514258.06000000006</v>
      </c>
    </row>
    <row r="86" spans="2:11" x14ac:dyDescent="0.25">
      <c r="B86" s="47">
        <f t="shared" si="0"/>
        <v>545153.31640000013</v>
      </c>
      <c r="C86" s="33">
        <v>23</v>
      </c>
      <c r="K86">
        <v>155887.58999999997</v>
      </c>
    </row>
    <row r="87" spans="2:11" x14ac:dyDescent="0.25">
      <c r="B87" s="47">
        <f t="shared" si="0"/>
        <v>562725.66460000013</v>
      </c>
      <c r="C87" s="33">
        <v>11</v>
      </c>
      <c r="K87">
        <v>33976.599999999977</v>
      </c>
    </row>
    <row r="88" spans="2:11" x14ac:dyDescent="0.25">
      <c r="B88" s="47">
        <f t="shared" si="0"/>
        <v>580298.01280000014</v>
      </c>
      <c r="C88" s="33">
        <v>8</v>
      </c>
      <c r="K88">
        <v>707581.61999999988</v>
      </c>
    </row>
    <row r="89" spans="2:11" x14ac:dyDescent="0.25">
      <c r="B89" s="47">
        <f t="shared" si="0"/>
        <v>597870.36100000015</v>
      </c>
      <c r="C89" s="33">
        <v>7</v>
      </c>
      <c r="K89">
        <v>20141.34999999986</v>
      </c>
    </row>
    <row r="90" spans="2:11" x14ac:dyDescent="0.25">
      <c r="B90" s="47">
        <f t="shared" si="0"/>
        <v>615442.70920000016</v>
      </c>
      <c r="C90" s="33">
        <v>8</v>
      </c>
      <c r="K90">
        <v>421497.58999999997</v>
      </c>
    </row>
    <row r="91" spans="2:11" x14ac:dyDescent="0.25">
      <c r="B91" s="47">
        <f t="shared" si="0"/>
        <v>633015.05740000017</v>
      </c>
      <c r="C91" s="33">
        <v>11</v>
      </c>
      <c r="K91">
        <v>147625.40000000002</v>
      </c>
    </row>
    <row r="92" spans="2:11" x14ac:dyDescent="0.25">
      <c r="B92" s="47">
        <f t="shared" si="0"/>
        <v>650587.40560000017</v>
      </c>
      <c r="C92" s="33">
        <v>9</v>
      </c>
      <c r="K92">
        <v>403892.74</v>
      </c>
    </row>
    <row r="93" spans="2:11" x14ac:dyDescent="0.25">
      <c r="B93" s="47">
        <f t="shared" si="0"/>
        <v>668159.75380000018</v>
      </c>
      <c r="C93" s="33">
        <v>7</v>
      </c>
      <c r="K93">
        <v>108313.52000000002</v>
      </c>
    </row>
    <row r="94" spans="2:11" x14ac:dyDescent="0.25">
      <c r="B94" s="47">
        <f t="shared" si="0"/>
        <v>685732.10200000019</v>
      </c>
      <c r="C94" s="33">
        <v>6</v>
      </c>
      <c r="K94">
        <v>672115.92000000016</v>
      </c>
    </row>
    <row r="95" spans="2:11" x14ac:dyDescent="0.25">
      <c r="B95" s="47">
        <f t="shared" si="0"/>
        <v>703304.4502000002</v>
      </c>
      <c r="C95" s="33">
        <v>7</v>
      </c>
      <c r="K95">
        <v>455587</v>
      </c>
    </row>
    <row r="96" spans="2:11" x14ac:dyDescent="0.25">
      <c r="B96" s="47">
        <f t="shared" si="0"/>
        <v>720876.7984000002</v>
      </c>
      <c r="C96" s="33">
        <v>2</v>
      </c>
      <c r="K96">
        <v>744610.58999999973</v>
      </c>
    </row>
    <row r="97" spans="2:11" x14ac:dyDescent="0.25">
      <c r="B97" s="47">
        <f t="shared" si="0"/>
        <v>738449.14660000021</v>
      </c>
      <c r="C97" s="33">
        <v>6</v>
      </c>
      <c r="K97">
        <v>781323.40000000014</v>
      </c>
    </row>
    <row r="98" spans="2:11" x14ac:dyDescent="0.25">
      <c r="B98" s="47">
        <f t="shared" si="0"/>
        <v>756021.49480000022</v>
      </c>
      <c r="C98" s="33">
        <v>3</v>
      </c>
      <c r="K98">
        <v>419491.90999999992</v>
      </c>
    </row>
    <row r="99" spans="2:11" x14ac:dyDescent="0.25">
      <c r="B99" s="47">
        <f t="shared" si="0"/>
        <v>773593.84300000023</v>
      </c>
      <c r="C99" s="33">
        <v>5</v>
      </c>
      <c r="K99">
        <v>339782.25000000012</v>
      </c>
    </row>
    <row r="100" spans="2:11" x14ac:dyDescent="0.25">
      <c r="B100" s="47">
        <f t="shared" ref="B100:B134" si="1">+B99+($C$29-$C$30)/$C$31</f>
        <v>791166.19120000023</v>
      </c>
      <c r="C100" s="33">
        <v>6</v>
      </c>
      <c r="K100">
        <v>518337.6399999999</v>
      </c>
    </row>
    <row r="101" spans="2:11" x14ac:dyDescent="0.25">
      <c r="B101" s="47">
        <f t="shared" si="1"/>
        <v>808738.53940000024</v>
      </c>
      <c r="C101" s="33">
        <v>4</v>
      </c>
      <c r="K101">
        <v>361996.85000000009</v>
      </c>
    </row>
    <row r="102" spans="2:11" x14ac:dyDescent="0.25">
      <c r="B102" s="47">
        <f t="shared" si="1"/>
        <v>826310.88760000025</v>
      </c>
      <c r="C102" s="33">
        <v>0</v>
      </c>
      <c r="K102">
        <v>44631.920000000158</v>
      </c>
    </row>
    <row r="103" spans="2:11" x14ac:dyDescent="0.25">
      <c r="B103" s="47">
        <f t="shared" si="1"/>
        <v>843883.23580000026</v>
      </c>
      <c r="C103" s="33">
        <v>0</v>
      </c>
      <c r="K103">
        <v>259476.07999999996</v>
      </c>
    </row>
    <row r="104" spans="2:11" x14ac:dyDescent="0.25">
      <c r="B104" s="47">
        <f t="shared" si="1"/>
        <v>861455.58400000026</v>
      </c>
      <c r="C104" s="33">
        <v>1</v>
      </c>
      <c r="K104">
        <v>119141.80000000005</v>
      </c>
    </row>
    <row r="105" spans="2:11" x14ac:dyDescent="0.25">
      <c r="B105" s="47">
        <f t="shared" si="1"/>
        <v>879027.93220000027</v>
      </c>
      <c r="C105" s="33">
        <v>3</v>
      </c>
      <c r="K105">
        <v>209850.71000000008</v>
      </c>
    </row>
    <row r="106" spans="2:11" x14ac:dyDescent="0.25">
      <c r="B106" s="47">
        <f t="shared" si="1"/>
        <v>896600.28040000028</v>
      </c>
      <c r="C106" s="33">
        <v>0</v>
      </c>
      <c r="K106">
        <v>101399.13999999996</v>
      </c>
    </row>
    <row r="107" spans="2:11" x14ac:dyDescent="0.25">
      <c r="B107" s="47">
        <f t="shared" si="1"/>
        <v>914172.62860000029</v>
      </c>
      <c r="C107" s="33">
        <v>0</v>
      </c>
      <c r="K107">
        <v>404313.65</v>
      </c>
    </row>
    <row r="108" spans="2:11" x14ac:dyDescent="0.25">
      <c r="B108" s="47">
        <f t="shared" si="1"/>
        <v>931744.9768000003</v>
      </c>
      <c r="C108" s="33">
        <v>0</v>
      </c>
      <c r="K108">
        <v>419426.88</v>
      </c>
    </row>
    <row r="109" spans="2:11" x14ac:dyDescent="0.25">
      <c r="B109" s="47">
        <f t="shared" si="1"/>
        <v>949317.3250000003</v>
      </c>
      <c r="C109" s="33">
        <v>2</v>
      </c>
      <c r="K109">
        <v>372611.95000000007</v>
      </c>
    </row>
    <row r="110" spans="2:11" x14ac:dyDescent="0.25">
      <c r="B110" s="47">
        <f t="shared" si="1"/>
        <v>966889.67320000031</v>
      </c>
      <c r="C110" s="33">
        <v>0</v>
      </c>
      <c r="K110">
        <v>-43547.100000000093</v>
      </c>
    </row>
    <row r="111" spans="2:11" x14ac:dyDescent="0.25">
      <c r="B111" s="47">
        <f t="shared" si="1"/>
        <v>984462.02140000032</v>
      </c>
      <c r="C111" s="33">
        <v>1</v>
      </c>
      <c r="K111">
        <v>324567.31999999995</v>
      </c>
    </row>
    <row r="112" spans="2:11" x14ac:dyDescent="0.25">
      <c r="B112" s="47">
        <f t="shared" si="1"/>
        <v>1002034.3696000003</v>
      </c>
      <c r="C112" s="33">
        <v>2</v>
      </c>
      <c r="K112">
        <v>644054.96000000008</v>
      </c>
    </row>
    <row r="113" spans="2:11" x14ac:dyDescent="0.25">
      <c r="B113" s="47">
        <f t="shared" si="1"/>
        <v>1019606.7178000003</v>
      </c>
      <c r="C113" s="33">
        <v>0</v>
      </c>
      <c r="K113">
        <v>656667.43999999994</v>
      </c>
    </row>
    <row r="114" spans="2:11" x14ac:dyDescent="0.25">
      <c r="B114" s="47">
        <f t="shared" si="1"/>
        <v>1037179.0660000003</v>
      </c>
      <c r="C114" s="33">
        <v>0</v>
      </c>
      <c r="K114">
        <v>691217.85000000009</v>
      </c>
    </row>
    <row r="115" spans="2:11" x14ac:dyDescent="0.25">
      <c r="B115" s="47">
        <f t="shared" si="1"/>
        <v>1054751.4142000002</v>
      </c>
      <c r="C115" s="33">
        <v>0</v>
      </c>
      <c r="K115">
        <v>314689.80000000005</v>
      </c>
    </row>
    <row r="116" spans="2:11" x14ac:dyDescent="0.25">
      <c r="B116" s="47">
        <f t="shared" si="1"/>
        <v>1072323.7624000001</v>
      </c>
      <c r="C116" s="33">
        <v>0</v>
      </c>
      <c r="K116">
        <v>515669</v>
      </c>
    </row>
    <row r="117" spans="2:11" x14ac:dyDescent="0.25">
      <c r="B117" s="47">
        <f t="shared" si="1"/>
        <v>1089896.1106</v>
      </c>
      <c r="C117" s="33">
        <v>0</v>
      </c>
      <c r="K117">
        <v>460365.16000000003</v>
      </c>
    </row>
    <row r="118" spans="2:11" x14ac:dyDescent="0.25">
      <c r="B118" s="47">
        <f t="shared" si="1"/>
        <v>1107468.4587999999</v>
      </c>
      <c r="C118" s="33">
        <v>0</v>
      </c>
      <c r="K118">
        <v>20792.640000000014</v>
      </c>
    </row>
    <row r="119" spans="2:11" x14ac:dyDescent="0.25">
      <c r="B119" s="47">
        <f t="shared" si="1"/>
        <v>1125040.8069999998</v>
      </c>
      <c r="C119" s="33">
        <v>1</v>
      </c>
      <c r="K119">
        <v>184193.63</v>
      </c>
    </row>
    <row r="120" spans="2:11" x14ac:dyDescent="0.25">
      <c r="B120" s="47">
        <f t="shared" si="1"/>
        <v>1142613.1551999997</v>
      </c>
      <c r="C120" s="33">
        <v>0</v>
      </c>
      <c r="K120">
        <v>325280.22000000009</v>
      </c>
    </row>
    <row r="121" spans="2:11" x14ac:dyDescent="0.25">
      <c r="B121" s="47">
        <f t="shared" si="1"/>
        <v>1160185.5033999996</v>
      </c>
      <c r="C121" s="33">
        <v>0</v>
      </c>
      <c r="K121">
        <v>12822.040000000037</v>
      </c>
    </row>
    <row r="122" spans="2:11" x14ac:dyDescent="0.25">
      <c r="B122" s="47">
        <f t="shared" si="1"/>
        <v>1177757.8515999995</v>
      </c>
      <c r="C122" s="33">
        <v>0</v>
      </c>
      <c r="K122">
        <v>286307.04000000004</v>
      </c>
    </row>
    <row r="123" spans="2:11" x14ac:dyDescent="0.25">
      <c r="B123" s="47">
        <f t="shared" si="1"/>
        <v>1195330.1997999994</v>
      </c>
      <c r="C123" s="33">
        <v>0</v>
      </c>
      <c r="K123">
        <v>138524.35999999999</v>
      </c>
    </row>
    <row r="124" spans="2:11" x14ac:dyDescent="0.25">
      <c r="B124" s="47">
        <f t="shared" si="1"/>
        <v>1212902.5479999993</v>
      </c>
      <c r="C124" s="33">
        <v>1</v>
      </c>
      <c r="K124">
        <v>437909.69999999995</v>
      </c>
    </row>
    <row r="125" spans="2:11" x14ac:dyDescent="0.25">
      <c r="B125" s="47">
        <f t="shared" si="1"/>
        <v>1230474.8961999991</v>
      </c>
      <c r="C125" s="33">
        <v>0</v>
      </c>
      <c r="K125">
        <v>345674.95999999996</v>
      </c>
    </row>
    <row r="126" spans="2:11" x14ac:dyDescent="0.25">
      <c r="B126" s="47">
        <f t="shared" si="1"/>
        <v>1248047.244399999</v>
      </c>
      <c r="C126" s="33">
        <v>0</v>
      </c>
      <c r="K126">
        <v>155180.99999999988</v>
      </c>
    </row>
    <row r="127" spans="2:11" x14ac:dyDescent="0.25">
      <c r="B127" s="47">
        <f t="shared" si="1"/>
        <v>1265619.5925999989</v>
      </c>
      <c r="C127" s="33">
        <v>0</v>
      </c>
      <c r="K127">
        <v>647237.6</v>
      </c>
    </row>
    <row r="128" spans="2:11" x14ac:dyDescent="0.25">
      <c r="B128" s="47">
        <f t="shared" si="1"/>
        <v>1283191.9407999988</v>
      </c>
      <c r="C128" s="33">
        <v>0</v>
      </c>
      <c r="K128">
        <v>146382</v>
      </c>
    </row>
    <row r="129" spans="2:11" x14ac:dyDescent="0.25">
      <c r="B129" s="47">
        <f t="shared" si="1"/>
        <v>1300764.2889999987</v>
      </c>
      <c r="C129" s="33">
        <v>0</v>
      </c>
      <c r="K129">
        <v>-76437.170000000042</v>
      </c>
    </row>
    <row r="130" spans="2:11" x14ac:dyDescent="0.25">
      <c r="B130" s="47">
        <f t="shared" si="1"/>
        <v>1318336.6371999986</v>
      </c>
      <c r="C130" s="33">
        <v>0</v>
      </c>
      <c r="K130">
        <v>478795.83999999997</v>
      </c>
    </row>
    <row r="131" spans="2:11" x14ac:dyDescent="0.25">
      <c r="B131" s="47">
        <f t="shared" si="1"/>
        <v>1335908.9853999985</v>
      </c>
      <c r="C131" s="33">
        <v>0</v>
      </c>
      <c r="K131">
        <v>734449.32</v>
      </c>
    </row>
    <row r="132" spans="2:11" x14ac:dyDescent="0.25">
      <c r="B132" s="47">
        <f t="shared" si="1"/>
        <v>1353481.3335999984</v>
      </c>
      <c r="C132" s="33">
        <v>0</v>
      </c>
      <c r="K132">
        <v>-45949.319999999949</v>
      </c>
    </row>
    <row r="133" spans="2:11" x14ac:dyDescent="0.25">
      <c r="B133" s="47">
        <f t="shared" si="1"/>
        <v>1371053.6817999983</v>
      </c>
      <c r="C133" s="33">
        <v>0</v>
      </c>
      <c r="K133">
        <v>343435.18000000005</v>
      </c>
    </row>
    <row r="134" spans="2:11" x14ac:dyDescent="0.25">
      <c r="B134" s="47">
        <f t="shared" si="1"/>
        <v>1388626.0299999982</v>
      </c>
      <c r="C134" s="33">
        <v>0</v>
      </c>
      <c r="K134">
        <v>296883.96000000008</v>
      </c>
    </row>
    <row r="135" spans="2:11" x14ac:dyDescent="0.25">
      <c r="B135" s="48"/>
      <c r="K135">
        <v>577088.1</v>
      </c>
    </row>
    <row r="136" spans="2:11" x14ac:dyDescent="0.25">
      <c r="B136" s="48"/>
      <c r="K136">
        <v>400286.44000000018</v>
      </c>
    </row>
    <row r="137" spans="2:11" x14ac:dyDescent="0.25">
      <c r="B137" s="48"/>
      <c r="K137">
        <v>205876.47999999998</v>
      </c>
    </row>
    <row r="138" spans="2:11" x14ac:dyDescent="0.25">
      <c r="B138" s="48"/>
      <c r="K138">
        <v>29652.520000000019</v>
      </c>
    </row>
    <row r="139" spans="2:11" x14ac:dyDescent="0.25">
      <c r="B139" s="48"/>
      <c r="K139">
        <v>180754.79999999993</v>
      </c>
    </row>
    <row r="140" spans="2:11" x14ac:dyDescent="0.25">
      <c r="B140" s="48"/>
      <c r="K140">
        <v>88370.530000000028</v>
      </c>
    </row>
    <row r="141" spans="2:11" x14ac:dyDescent="0.25">
      <c r="B141" s="48"/>
      <c r="K141">
        <v>218527.04000000004</v>
      </c>
    </row>
    <row r="142" spans="2:11" x14ac:dyDescent="0.25">
      <c r="B142" s="48"/>
      <c r="K142">
        <v>55546.65000000014</v>
      </c>
    </row>
    <row r="143" spans="2:11" x14ac:dyDescent="0.25">
      <c r="B143" s="48"/>
      <c r="K143">
        <v>-17940.739999999991</v>
      </c>
    </row>
    <row r="144" spans="2:11" x14ac:dyDescent="0.25">
      <c r="B144" s="48"/>
      <c r="K144">
        <v>557523.5</v>
      </c>
    </row>
    <row r="145" spans="2:11" x14ac:dyDescent="0.25">
      <c r="B145" s="48"/>
      <c r="K145">
        <v>430882.80000000005</v>
      </c>
    </row>
    <row r="146" spans="2:11" x14ac:dyDescent="0.25">
      <c r="B146" s="48"/>
      <c r="K146">
        <v>511879.44000000006</v>
      </c>
    </row>
    <row r="147" spans="2:11" x14ac:dyDescent="0.25">
      <c r="B147" s="48"/>
      <c r="K147">
        <v>352407.22999999986</v>
      </c>
    </row>
    <row r="148" spans="2:11" x14ac:dyDescent="0.25">
      <c r="B148" s="48"/>
      <c r="K148">
        <v>304053.95999999996</v>
      </c>
    </row>
    <row r="149" spans="2:11" x14ac:dyDescent="0.25">
      <c r="B149" s="48"/>
      <c r="K149">
        <v>71079</v>
      </c>
    </row>
    <row r="150" spans="2:11" x14ac:dyDescent="0.25">
      <c r="B150" s="48"/>
      <c r="K150">
        <v>178603.07999999984</v>
      </c>
    </row>
    <row r="151" spans="2:11" x14ac:dyDescent="0.25">
      <c r="B151" s="48"/>
      <c r="K151">
        <v>935276.04</v>
      </c>
    </row>
    <row r="152" spans="2:11" x14ac:dyDescent="0.25">
      <c r="B152" s="48"/>
      <c r="K152">
        <v>-62893.20000000007</v>
      </c>
    </row>
    <row r="153" spans="2:11" x14ac:dyDescent="0.25">
      <c r="B153" s="48"/>
      <c r="K153">
        <v>134679.47999999986</v>
      </c>
    </row>
    <row r="154" spans="2:11" x14ac:dyDescent="0.25">
      <c r="B154" s="48"/>
      <c r="K154">
        <v>156773.75</v>
      </c>
    </row>
    <row r="155" spans="2:11" x14ac:dyDescent="0.25">
      <c r="K155">
        <v>194289.88</v>
      </c>
    </row>
    <row r="156" spans="2:11" x14ac:dyDescent="0.25">
      <c r="K156">
        <v>410317.86</v>
      </c>
    </row>
    <row r="157" spans="2:11" x14ac:dyDescent="0.25">
      <c r="K157">
        <v>181366.83999999997</v>
      </c>
    </row>
    <row r="158" spans="2:11" x14ac:dyDescent="0.25">
      <c r="K158">
        <v>517338.48</v>
      </c>
    </row>
    <row r="159" spans="2:11" x14ac:dyDescent="0.25">
      <c r="K159">
        <v>280681.80000000005</v>
      </c>
    </row>
    <row r="160" spans="2:11" x14ac:dyDescent="0.25">
      <c r="K160">
        <v>10588.559999999939</v>
      </c>
    </row>
    <row r="161" spans="11:11" x14ac:dyDescent="0.25">
      <c r="K161">
        <v>7930.7000000000698</v>
      </c>
    </row>
    <row r="162" spans="11:11" x14ac:dyDescent="0.25">
      <c r="K162">
        <v>537445.98999999987</v>
      </c>
    </row>
    <row r="163" spans="11:11" x14ac:dyDescent="0.25">
      <c r="K163">
        <v>147442.3600000001</v>
      </c>
    </row>
    <row r="164" spans="11:11" x14ac:dyDescent="0.25">
      <c r="K164">
        <v>361237.25</v>
      </c>
    </row>
    <row r="165" spans="11:11" x14ac:dyDescent="0.25">
      <c r="K165">
        <v>350265.47</v>
      </c>
    </row>
    <row r="166" spans="11:11" x14ac:dyDescent="0.25">
      <c r="K166">
        <v>151539.60999999999</v>
      </c>
    </row>
    <row r="167" spans="11:11" x14ac:dyDescent="0.25">
      <c r="K167">
        <v>155692.95000000007</v>
      </c>
    </row>
    <row r="168" spans="11:11" x14ac:dyDescent="0.25">
      <c r="K168">
        <v>149259.29000000015</v>
      </c>
    </row>
    <row r="169" spans="11:11" x14ac:dyDescent="0.25">
      <c r="K169">
        <v>-72463.820000000065</v>
      </c>
    </row>
    <row r="170" spans="11:11" x14ac:dyDescent="0.25">
      <c r="K170">
        <v>-3815.8999999999069</v>
      </c>
    </row>
    <row r="171" spans="11:11" x14ac:dyDescent="0.25">
      <c r="K171">
        <v>181382.04999999993</v>
      </c>
    </row>
    <row r="172" spans="11:11" x14ac:dyDescent="0.25">
      <c r="K172">
        <v>10194.469999999972</v>
      </c>
    </row>
    <row r="173" spans="11:11" x14ac:dyDescent="0.25">
      <c r="K173">
        <v>126257.07999999984</v>
      </c>
    </row>
    <row r="174" spans="11:11" x14ac:dyDescent="0.25">
      <c r="K174">
        <v>297807.44999999995</v>
      </c>
    </row>
    <row r="175" spans="11:11" x14ac:dyDescent="0.25">
      <c r="K175">
        <v>765919.05999999994</v>
      </c>
    </row>
    <row r="176" spans="11:11" x14ac:dyDescent="0.25">
      <c r="K176">
        <v>425491.48000000021</v>
      </c>
    </row>
    <row r="177" spans="11:11" x14ac:dyDescent="0.25">
      <c r="K177">
        <v>876360.27999999991</v>
      </c>
    </row>
    <row r="178" spans="11:11" x14ac:dyDescent="0.25">
      <c r="K178">
        <v>312300.14999999991</v>
      </c>
    </row>
    <row r="179" spans="11:11" x14ac:dyDescent="0.25">
      <c r="K179">
        <v>305921.24</v>
      </c>
    </row>
    <row r="180" spans="11:11" x14ac:dyDescent="0.25">
      <c r="K180">
        <v>531862.91999999993</v>
      </c>
    </row>
    <row r="181" spans="11:11" x14ac:dyDescent="0.25">
      <c r="K181">
        <v>566742.65</v>
      </c>
    </row>
    <row r="182" spans="11:11" x14ac:dyDescent="0.25">
      <c r="K182">
        <v>212128.38</v>
      </c>
    </row>
    <row r="183" spans="11:11" x14ac:dyDescent="0.25">
      <c r="K183">
        <v>120309.76000000013</v>
      </c>
    </row>
    <row r="184" spans="11:11" x14ac:dyDescent="0.25">
      <c r="K184">
        <v>132222.40000000002</v>
      </c>
    </row>
    <row r="185" spans="11:11" x14ac:dyDescent="0.25">
      <c r="K185">
        <v>447443.95999999985</v>
      </c>
    </row>
    <row r="186" spans="11:11" x14ac:dyDescent="0.25">
      <c r="K186">
        <v>395635.32000000018</v>
      </c>
    </row>
    <row r="187" spans="11:11" x14ac:dyDescent="0.25">
      <c r="K187">
        <v>1388626.0300000003</v>
      </c>
    </row>
    <row r="188" spans="11:11" x14ac:dyDescent="0.25">
      <c r="K188">
        <v>66641.839999999967</v>
      </c>
    </row>
    <row r="189" spans="11:11" x14ac:dyDescent="0.25">
      <c r="K189">
        <v>167951.18999999994</v>
      </c>
    </row>
    <row r="190" spans="11:11" x14ac:dyDescent="0.25">
      <c r="K190">
        <v>504515.52</v>
      </c>
    </row>
    <row r="191" spans="11:11" x14ac:dyDescent="0.25">
      <c r="K191">
        <v>118289.71999999997</v>
      </c>
    </row>
    <row r="192" spans="11:11" x14ac:dyDescent="0.25">
      <c r="K192">
        <v>534741.3400000002</v>
      </c>
    </row>
    <row r="193" spans="11:11" x14ac:dyDescent="0.25">
      <c r="K193">
        <v>23821.089999999967</v>
      </c>
    </row>
    <row r="194" spans="11:11" x14ac:dyDescent="0.25">
      <c r="K194">
        <v>301148.54999999993</v>
      </c>
    </row>
    <row r="195" spans="11:11" x14ac:dyDescent="0.25">
      <c r="K195">
        <v>-19262.930000000051</v>
      </c>
    </row>
    <row r="196" spans="11:11" x14ac:dyDescent="0.25">
      <c r="K196">
        <v>93543.679999999935</v>
      </c>
    </row>
    <row r="197" spans="11:11" x14ac:dyDescent="0.25">
      <c r="K197">
        <v>422889</v>
      </c>
    </row>
    <row r="198" spans="11:11" x14ac:dyDescent="0.25">
      <c r="K198">
        <v>680669.34999999986</v>
      </c>
    </row>
    <row r="199" spans="11:11" x14ac:dyDescent="0.25">
      <c r="K199">
        <v>76772.95000000007</v>
      </c>
    </row>
    <row r="200" spans="11:11" x14ac:dyDescent="0.25">
      <c r="K200">
        <v>725765.44</v>
      </c>
    </row>
    <row r="201" spans="11:11" x14ac:dyDescent="0.25">
      <c r="K201">
        <v>408235.99999999988</v>
      </c>
    </row>
    <row r="202" spans="11:11" x14ac:dyDescent="0.25">
      <c r="K202">
        <v>243562.25</v>
      </c>
    </row>
    <row r="203" spans="11:11" x14ac:dyDescent="0.25">
      <c r="K203">
        <v>-38346.650000000023</v>
      </c>
    </row>
    <row r="204" spans="11:11" x14ac:dyDescent="0.25">
      <c r="K204">
        <v>475532.43000000005</v>
      </c>
    </row>
    <row r="205" spans="11:11" x14ac:dyDescent="0.25">
      <c r="K205">
        <v>181358.42000000004</v>
      </c>
    </row>
    <row r="206" spans="11:11" x14ac:dyDescent="0.25">
      <c r="K206">
        <v>149273.79000000004</v>
      </c>
    </row>
    <row r="207" spans="11:11" x14ac:dyDescent="0.25">
      <c r="K207">
        <v>195026.5</v>
      </c>
    </row>
    <row r="208" spans="11:11" x14ac:dyDescent="0.25">
      <c r="K208">
        <v>548817.80999999994</v>
      </c>
    </row>
    <row r="209" spans="11:11" x14ac:dyDescent="0.25">
      <c r="K209">
        <v>-121610.82999999996</v>
      </c>
    </row>
    <row r="210" spans="11:11" x14ac:dyDescent="0.25">
      <c r="K210">
        <v>251282.43999999994</v>
      </c>
    </row>
    <row r="211" spans="11:11" x14ac:dyDescent="0.25">
      <c r="K211">
        <v>271091.76000000013</v>
      </c>
    </row>
    <row r="212" spans="11:11" x14ac:dyDescent="0.25">
      <c r="K212">
        <v>431158.20000000007</v>
      </c>
    </row>
    <row r="213" spans="11:11" x14ac:dyDescent="0.25">
      <c r="K213">
        <v>258942.60000000009</v>
      </c>
    </row>
    <row r="214" spans="11:11" x14ac:dyDescent="0.25">
      <c r="K214">
        <v>525963.62</v>
      </c>
    </row>
    <row r="215" spans="11:11" x14ac:dyDescent="0.25">
      <c r="K215">
        <v>95011.440000000061</v>
      </c>
    </row>
    <row r="216" spans="11:11" x14ac:dyDescent="0.25">
      <c r="K216">
        <v>226843.64</v>
      </c>
    </row>
    <row r="217" spans="11:11" x14ac:dyDescent="0.25">
      <c r="K217">
        <v>203746.40000000002</v>
      </c>
    </row>
    <row r="218" spans="11:11" x14ac:dyDescent="0.25">
      <c r="K218">
        <v>268207.59999999998</v>
      </c>
    </row>
    <row r="219" spans="11:11" x14ac:dyDescent="0.25">
      <c r="K219">
        <v>388779.75999999989</v>
      </c>
    </row>
    <row r="220" spans="11:11" x14ac:dyDescent="0.25">
      <c r="K220">
        <v>220901.43999999994</v>
      </c>
    </row>
    <row r="221" spans="11:11" x14ac:dyDescent="0.25">
      <c r="K221">
        <v>-101506.06000000006</v>
      </c>
    </row>
    <row r="222" spans="11:11" x14ac:dyDescent="0.25">
      <c r="K222">
        <v>479279.80000000005</v>
      </c>
    </row>
    <row r="223" spans="11:11" x14ac:dyDescent="0.25">
      <c r="K223">
        <v>663644.64</v>
      </c>
    </row>
    <row r="224" spans="11:11" x14ac:dyDescent="0.25">
      <c r="K224">
        <v>193929.60000000009</v>
      </c>
    </row>
    <row r="225" spans="11:11" x14ac:dyDescent="0.25">
      <c r="K225">
        <v>418029.52999999991</v>
      </c>
    </row>
    <row r="226" spans="11:11" x14ac:dyDescent="0.25">
      <c r="K226">
        <v>-12085.040000000037</v>
      </c>
    </row>
    <row r="227" spans="11:11" x14ac:dyDescent="0.25">
      <c r="K227">
        <v>-87881.100000000093</v>
      </c>
    </row>
    <row r="228" spans="11:11" x14ac:dyDescent="0.25">
      <c r="K228">
        <v>197914.09999999998</v>
      </c>
    </row>
    <row r="229" spans="11:11" x14ac:dyDescent="0.25">
      <c r="K229">
        <v>171256.52000000002</v>
      </c>
    </row>
    <row r="230" spans="11:11" x14ac:dyDescent="0.25">
      <c r="K230">
        <v>216446.46999999997</v>
      </c>
    </row>
    <row r="231" spans="11:11" x14ac:dyDescent="0.25">
      <c r="K231">
        <v>215100.71999999997</v>
      </c>
    </row>
    <row r="232" spans="11:11" x14ac:dyDescent="0.25">
      <c r="K232">
        <v>235536.40999999992</v>
      </c>
    </row>
    <row r="233" spans="11:11" x14ac:dyDescent="0.25">
      <c r="K233">
        <v>158968.72000000009</v>
      </c>
    </row>
    <row r="234" spans="11:11" x14ac:dyDescent="0.25">
      <c r="K234">
        <v>211947.83999999973</v>
      </c>
    </row>
    <row r="235" spans="11:11" x14ac:dyDescent="0.25">
      <c r="K235">
        <v>252658.96000000008</v>
      </c>
    </row>
    <row r="236" spans="11:11" x14ac:dyDescent="0.25">
      <c r="K236">
        <v>534256.74999999988</v>
      </c>
    </row>
    <row r="237" spans="11:11" x14ac:dyDescent="0.25">
      <c r="K237">
        <v>543038.75</v>
      </c>
    </row>
    <row r="238" spans="11:11" x14ac:dyDescent="0.25">
      <c r="K238">
        <v>237563.60000000009</v>
      </c>
    </row>
    <row r="239" spans="11:11" x14ac:dyDescent="0.25">
      <c r="K239">
        <v>236833.74999999988</v>
      </c>
    </row>
    <row r="240" spans="11:11" x14ac:dyDescent="0.25">
      <c r="K240">
        <v>174974.09000000008</v>
      </c>
    </row>
    <row r="241" spans="11:11" x14ac:dyDescent="0.25">
      <c r="K241">
        <v>283151.48</v>
      </c>
    </row>
    <row r="242" spans="11:11" x14ac:dyDescent="0.25">
      <c r="K242">
        <v>105304.23999999999</v>
      </c>
    </row>
    <row r="243" spans="11:11" x14ac:dyDescent="0.25">
      <c r="K243">
        <v>-91624.339999999967</v>
      </c>
    </row>
    <row r="244" spans="11:11" x14ac:dyDescent="0.25">
      <c r="K244">
        <v>178548.00000000012</v>
      </c>
    </row>
    <row r="245" spans="11:11" x14ac:dyDescent="0.25">
      <c r="K245">
        <v>461350.05000000005</v>
      </c>
    </row>
    <row r="246" spans="11:11" x14ac:dyDescent="0.25">
      <c r="K246">
        <v>44445.400000000023</v>
      </c>
    </row>
    <row r="247" spans="11:11" x14ac:dyDescent="0.25">
      <c r="K247">
        <v>235971.45999999996</v>
      </c>
    </row>
    <row r="248" spans="11:11" x14ac:dyDescent="0.25">
      <c r="K248">
        <v>505238.25</v>
      </c>
    </row>
    <row r="249" spans="11:11" x14ac:dyDescent="0.25">
      <c r="K249">
        <v>684004.46</v>
      </c>
    </row>
    <row r="250" spans="11:11" x14ac:dyDescent="0.25">
      <c r="K250">
        <v>595280.34999999986</v>
      </c>
    </row>
    <row r="251" spans="11:11" x14ac:dyDescent="0.25">
      <c r="K251">
        <v>224978.16999999993</v>
      </c>
    </row>
    <row r="252" spans="11:11" x14ac:dyDescent="0.25">
      <c r="K252">
        <v>454915.09999999986</v>
      </c>
    </row>
    <row r="253" spans="11:11" x14ac:dyDescent="0.25">
      <c r="K253">
        <v>624555.44000000006</v>
      </c>
    </row>
    <row r="254" spans="11:11" x14ac:dyDescent="0.25">
      <c r="K254">
        <v>224137.81999999995</v>
      </c>
    </row>
    <row r="255" spans="11:11" x14ac:dyDescent="0.25">
      <c r="K255">
        <v>212246.54999999993</v>
      </c>
    </row>
    <row r="256" spans="11:11" x14ac:dyDescent="0.25">
      <c r="K256">
        <v>513326</v>
      </c>
    </row>
    <row r="257" spans="11:11" x14ac:dyDescent="0.25">
      <c r="K257">
        <v>-368608.79000000004</v>
      </c>
    </row>
    <row r="258" spans="11:11" x14ac:dyDescent="0.25">
      <c r="K258">
        <v>406198.17000000004</v>
      </c>
    </row>
    <row r="259" spans="11:11" x14ac:dyDescent="0.25">
      <c r="K259">
        <v>134366.21999999997</v>
      </c>
    </row>
    <row r="260" spans="11:11" x14ac:dyDescent="0.25">
      <c r="K260">
        <v>241196.16000000003</v>
      </c>
    </row>
    <row r="261" spans="11:11" x14ac:dyDescent="0.25">
      <c r="K261">
        <v>451411.63</v>
      </c>
    </row>
    <row r="262" spans="11:11" x14ac:dyDescent="0.25">
      <c r="K262">
        <v>272608.80999999994</v>
      </c>
    </row>
    <row r="263" spans="11:11" x14ac:dyDescent="0.25">
      <c r="K263">
        <v>225574.5</v>
      </c>
    </row>
    <row r="264" spans="11:11" x14ac:dyDescent="0.25">
      <c r="K264">
        <v>-121824.40000000002</v>
      </c>
    </row>
    <row r="265" spans="11:11" x14ac:dyDescent="0.25">
      <c r="K265">
        <v>398811.09999999986</v>
      </c>
    </row>
    <row r="266" spans="11:11" x14ac:dyDescent="0.25">
      <c r="K266">
        <v>48226.75</v>
      </c>
    </row>
    <row r="267" spans="11:11" x14ac:dyDescent="0.25">
      <c r="K267">
        <v>191303.26</v>
      </c>
    </row>
    <row r="268" spans="11:11" x14ac:dyDescent="0.25">
      <c r="K268">
        <v>217932.98999999987</v>
      </c>
    </row>
    <row r="269" spans="11:11" x14ac:dyDescent="0.25">
      <c r="K269">
        <v>237259.43000000005</v>
      </c>
    </row>
    <row r="270" spans="11:11" x14ac:dyDescent="0.25">
      <c r="K270">
        <v>313393.52</v>
      </c>
    </row>
    <row r="271" spans="11:11" x14ac:dyDescent="0.25">
      <c r="K271">
        <v>-159274.88999999996</v>
      </c>
    </row>
    <row r="272" spans="11:11" x14ac:dyDescent="0.25">
      <c r="K272">
        <v>589044.72</v>
      </c>
    </row>
    <row r="273" spans="11:11" x14ac:dyDescent="0.25">
      <c r="K273">
        <v>376963.27000000014</v>
      </c>
    </row>
    <row r="274" spans="11:11" x14ac:dyDescent="0.25">
      <c r="K274">
        <v>409477.38</v>
      </c>
    </row>
    <row r="275" spans="11:11" x14ac:dyDescent="0.25">
      <c r="K275">
        <v>101785.80000000016</v>
      </c>
    </row>
    <row r="276" spans="11:11" x14ac:dyDescent="0.25">
      <c r="K276">
        <v>445205.06000000017</v>
      </c>
    </row>
    <row r="277" spans="11:11" x14ac:dyDescent="0.25">
      <c r="K277">
        <v>244923.10000000009</v>
      </c>
    </row>
    <row r="278" spans="11:11" x14ac:dyDescent="0.25">
      <c r="K278">
        <v>48280.45000000007</v>
      </c>
    </row>
    <row r="279" spans="11:11" x14ac:dyDescent="0.25">
      <c r="K279">
        <v>364307.19999999995</v>
      </c>
    </row>
    <row r="280" spans="11:11" x14ac:dyDescent="0.25">
      <c r="K280">
        <v>170037.15000000014</v>
      </c>
    </row>
    <row r="281" spans="11:11" x14ac:dyDescent="0.25">
      <c r="K281">
        <v>75969.479999999981</v>
      </c>
    </row>
    <row r="282" spans="11:11" x14ac:dyDescent="0.25">
      <c r="K282">
        <v>226973.44000000006</v>
      </c>
    </row>
    <row r="283" spans="11:11" x14ac:dyDescent="0.25">
      <c r="K283">
        <v>45964.779999999795</v>
      </c>
    </row>
    <row r="284" spans="11:11" x14ac:dyDescent="0.25">
      <c r="K284">
        <v>138298.35999999999</v>
      </c>
    </row>
    <row r="285" spans="11:11" x14ac:dyDescent="0.25">
      <c r="K285">
        <v>344972.02</v>
      </c>
    </row>
    <row r="286" spans="11:11" x14ac:dyDescent="0.25">
      <c r="K286">
        <v>197508.09999999998</v>
      </c>
    </row>
    <row r="287" spans="11:11" x14ac:dyDescent="0.25">
      <c r="K287">
        <v>599859.73000000021</v>
      </c>
    </row>
    <row r="288" spans="11:11" x14ac:dyDescent="0.25">
      <c r="K288">
        <v>123968.75999999989</v>
      </c>
    </row>
    <row r="289" spans="11:11" x14ac:dyDescent="0.25">
      <c r="K289">
        <v>268027.18999999994</v>
      </c>
    </row>
    <row r="290" spans="11:11" x14ac:dyDescent="0.25">
      <c r="K290">
        <v>265206.75</v>
      </c>
    </row>
    <row r="291" spans="11:11" x14ac:dyDescent="0.25">
      <c r="K291">
        <v>334276.41000000003</v>
      </c>
    </row>
    <row r="292" spans="11:11" x14ac:dyDescent="0.25">
      <c r="K292">
        <v>53778.400000000023</v>
      </c>
    </row>
    <row r="293" spans="11:11" x14ac:dyDescent="0.25">
      <c r="K293">
        <v>169632.5</v>
      </c>
    </row>
    <row r="294" spans="11:11" x14ac:dyDescent="0.25">
      <c r="K294">
        <v>295207.43999999994</v>
      </c>
    </row>
    <row r="295" spans="11:11" x14ac:dyDescent="0.25">
      <c r="K295">
        <v>800243.96</v>
      </c>
    </row>
    <row r="296" spans="11:11" x14ac:dyDescent="0.25">
      <c r="K296">
        <v>-42790.959999999963</v>
      </c>
    </row>
    <row r="297" spans="11:11" x14ac:dyDescent="0.25">
      <c r="K297">
        <v>27714.500000000116</v>
      </c>
    </row>
    <row r="298" spans="11:11" x14ac:dyDescent="0.25">
      <c r="K298">
        <v>-60643.589999999967</v>
      </c>
    </row>
    <row r="299" spans="11:11" x14ac:dyDescent="0.25">
      <c r="K299">
        <v>317736.42999999993</v>
      </c>
    </row>
    <row r="300" spans="11:11" x14ac:dyDescent="0.25">
      <c r="K300">
        <v>735423.80000000016</v>
      </c>
    </row>
    <row r="301" spans="11:11" x14ac:dyDescent="0.25">
      <c r="K301">
        <v>203625.28000000003</v>
      </c>
    </row>
    <row r="302" spans="11:11" x14ac:dyDescent="0.25">
      <c r="K302">
        <v>-23856.789999999921</v>
      </c>
    </row>
    <row r="303" spans="11:11" x14ac:dyDescent="0.25">
      <c r="K303">
        <v>232609</v>
      </c>
    </row>
    <row r="304" spans="11:11" x14ac:dyDescent="0.25">
      <c r="K304">
        <v>28538.599999999977</v>
      </c>
    </row>
    <row r="305" spans="11:11" x14ac:dyDescent="0.25">
      <c r="K305">
        <v>132662.04000000004</v>
      </c>
    </row>
    <row r="306" spans="11:11" x14ac:dyDescent="0.25">
      <c r="K306">
        <v>122794.14000000001</v>
      </c>
    </row>
    <row r="307" spans="11:11" x14ac:dyDescent="0.25">
      <c r="K307">
        <v>223637.49999999988</v>
      </c>
    </row>
    <row r="308" spans="11:11" x14ac:dyDescent="0.25">
      <c r="K308">
        <v>392807.42000000004</v>
      </c>
    </row>
    <row r="309" spans="11:11" x14ac:dyDescent="0.25">
      <c r="K309">
        <v>616139.8600000001</v>
      </c>
    </row>
    <row r="310" spans="11:11" x14ac:dyDescent="0.25">
      <c r="K310">
        <v>243873.29999999993</v>
      </c>
    </row>
    <row r="311" spans="11:11" x14ac:dyDescent="0.25">
      <c r="K311">
        <v>-164051.95000000001</v>
      </c>
    </row>
    <row r="312" spans="11:11" x14ac:dyDescent="0.25">
      <c r="K312">
        <v>519393.38</v>
      </c>
    </row>
    <row r="313" spans="11:11" x14ac:dyDescent="0.25">
      <c r="K313">
        <v>117644.5</v>
      </c>
    </row>
    <row r="314" spans="11:11" x14ac:dyDescent="0.25">
      <c r="K314">
        <v>499464.71999999986</v>
      </c>
    </row>
    <row r="315" spans="11:11" x14ac:dyDescent="0.25">
      <c r="K315">
        <v>738698.46000000008</v>
      </c>
    </row>
    <row r="316" spans="11:11" x14ac:dyDescent="0.25">
      <c r="K316">
        <v>49080.45000000007</v>
      </c>
    </row>
    <row r="317" spans="11:11" x14ac:dyDescent="0.25">
      <c r="K317">
        <v>-97759.479999999865</v>
      </c>
    </row>
    <row r="318" spans="11:11" x14ac:dyDescent="0.25">
      <c r="K318">
        <v>37259.520000000251</v>
      </c>
    </row>
    <row r="319" spans="11:11" x14ac:dyDescent="0.25">
      <c r="K319">
        <v>283324.84999999998</v>
      </c>
    </row>
    <row r="320" spans="11:11" x14ac:dyDescent="0.25">
      <c r="K320">
        <v>299867.36</v>
      </c>
    </row>
    <row r="321" spans="11:11" x14ac:dyDescent="0.25">
      <c r="K321">
        <v>653097.79999999993</v>
      </c>
    </row>
    <row r="322" spans="11:11" x14ac:dyDescent="0.25">
      <c r="K322">
        <v>527591.96</v>
      </c>
    </row>
    <row r="323" spans="11:11" x14ac:dyDescent="0.25">
      <c r="K323">
        <v>180986</v>
      </c>
    </row>
    <row r="324" spans="11:11" x14ac:dyDescent="0.25">
      <c r="K324">
        <v>266886.96000000008</v>
      </c>
    </row>
    <row r="325" spans="11:11" x14ac:dyDescent="0.25">
      <c r="K325">
        <v>415522.90000000014</v>
      </c>
    </row>
    <row r="326" spans="11:11" x14ac:dyDescent="0.25">
      <c r="K326">
        <v>260073.30000000005</v>
      </c>
    </row>
    <row r="327" spans="11:11" x14ac:dyDescent="0.25">
      <c r="K327">
        <v>264630.78000000003</v>
      </c>
    </row>
    <row r="328" spans="11:11" x14ac:dyDescent="0.25">
      <c r="K328">
        <v>196572.43999999994</v>
      </c>
    </row>
    <row r="329" spans="11:11" x14ac:dyDescent="0.25">
      <c r="K329">
        <v>172692.41999999993</v>
      </c>
    </row>
    <row r="330" spans="11:11" x14ac:dyDescent="0.25">
      <c r="K330">
        <v>525012.20000000007</v>
      </c>
    </row>
    <row r="331" spans="11:11" x14ac:dyDescent="0.25">
      <c r="K331">
        <v>752574.02000000014</v>
      </c>
    </row>
    <row r="332" spans="11:11" x14ac:dyDescent="0.25">
      <c r="K332">
        <v>-10206.680000000051</v>
      </c>
    </row>
    <row r="333" spans="11:11" x14ac:dyDescent="0.25">
      <c r="K333">
        <v>392976.74</v>
      </c>
    </row>
    <row r="334" spans="11:11" x14ac:dyDescent="0.25">
      <c r="K334">
        <v>762362.84999999986</v>
      </c>
    </row>
    <row r="335" spans="11:11" x14ac:dyDescent="0.25">
      <c r="K335">
        <v>117360.71999999997</v>
      </c>
    </row>
    <row r="336" spans="11:11" x14ac:dyDescent="0.25">
      <c r="K336">
        <v>239965.04999999993</v>
      </c>
    </row>
    <row r="337" spans="11:11" x14ac:dyDescent="0.25">
      <c r="K337">
        <v>137690.32000000018</v>
      </c>
    </row>
    <row r="338" spans="11:11" x14ac:dyDescent="0.25">
      <c r="K338">
        <v>442617.26</v>
      </c>
    </row>
    <row r="339" spans="11:11" x14ac:dyDescent="0.25">
      <c r="K339">
        <v>319819.76000000013</v>
      </c>
    </row>
    <row r="340" spans="11:11" x14ac:dyDescent="0.25">
      <c r="K340">
        <v>520896.05000000016</v>
      </c>
    </row>
    <row r="341" spans="11:11" x14ac:dyDescent="0.25">
      <c r="K341">
        <v>-57758.359999999986</v>
      </c>
    </row>
    <row r="342" spans="11:11" x14ac:dyDescent="0.25">
      <c r="K342">
        <v>67117.770000000019</v>
      </c>
    </row>
    <row r="343" spans="11:11" x14ac:dyDescent="0.25">
      <c r="K343">
        <v>380979.12999999977</v>
      </c>
    </row>
    <row r="344" spans="11:11" x14ac:dyDescent="0.25">
      <c r="K344">
        <v>120040.91999999993</v>
      </c>
    </row>
    <row r="345" spans="11:11" x14ac:dyDescent="0.25">
      <c r="K345">
        <v>-15962.340000000084</v>
      </c>
    </row>
    <row r="346" spans="11:11" x14ac:dyDescent="0.25">
      <c r="K346">
        <v>583038.21000000008</v>
      </c>
    </row>
    <row r="347" spans="11:11" x14ac:dyDescent="0.25">
      <c r="K347">
        <v>176309.44999999995</v>
      </c>
    </row>
    <row r="348" spans="11:11" x14ac:dyDescent="0.25">
      <c r="K348">
        <v>108305.35999999987</v>
      </c>
    </row>
    <row r="349" spans="11:11" x14ac:dyDescent="0.25">
      <c r="K349">
        <v>9320.440000000177</v>
      </c>
    </row>
    <row r="350" spans="11:11" x14ac:dyDescent="0.25">
      <c r="K350">
        <v>-139916.38</v>
      </c>
    </row>
    <row r="351" spans="11:11" x14ac:dyDescent="0.25">
      <c r="K351">
        <v>129249.91000000003</v>
      </c>
    </row>
    <row r="352" spans="11:11" x14ac:dyDescent="0.25">
      <c r="K352">
        <v>299608.41999999993</v>
      </c>
    </row>
    <row r="353" spans="11:11" x14ac:dyDescent="0.25">
      <c r="K353">
        <v>263786.75000000012</v>
      </c>
    </row>
    <row r="354" spans="11:11" x14ac:dyDescent="0.25">
      <c r="K354">
        <v>28189.199999999953</v>
      </c>
    </row>
    <row r="355" spans="11:11" x14ac:dyDescent="0.25">
      <c r="K355">
        <v>368336.42000000004</v>
      </c>
    </row>
    <row r="356" spans="11:11" x14ac:dyDescent="0.25">
      <c r="K356">
        <v>402649.43000000005</v>
      </c>
    </row>
    <row r="357" spans="11:11" x14ac:dyDescent="0.25">
      <c r="K357">
        <v>494018.07999999984</v>
      </c>
    </row>
    <row r="358" spans="11:11" x14ac:dyDescent="0.25">
      <c r="K358">
        <v>503926.27000000014</v>
      </c>
    </row>
    <row r="359" spans="11:11" x14ac:dyDescent="0.25">
      <c r="K359">
        <v>228082.72999999998</v>
      </c>
    </row>
    <row r="360" spans="11:11" x14ac:dyDescent="0.25">
      <c r="K360">
        <v>133062.35999999999</v>
      </c>
    </row>
    <row r="361" spans="11:11" x14ac:dyDescent="0.25">
      <c r="K361">
        <v>558868.07999999996</v>
      </c>
    </row>
    <row r="362" spans="11:11" x14ac:dyDescent="0.25">
      <c r="K362">
        <v>292797.95999999996</v>
      </c>
    </row>
    <row r="363" spans="11:11" x14ac:dyDescent="0.25">
      <c r="K363">
        <v>287319.96999999997</v>
      </c>
    </row>
    <row r="364" spans="11:11" x14ac:dyDescent="0.25">
      <c r="K364">
        <v>178333</v>
      </c>
    </row>
    <row r="365" spans="11:11" x14ac:dyDescent="0.25">
      <c r="K365">
        <v>262900.55000000005</v>
      </c>
    </row>
    <row r="366" spans="11:11" x14ac:dyDescent="0.25">
      <c r="K366">
        <v>582448.87999999989</v>
      </c>
    </row>
    <row r="367" spans="11:11" x14ac:dyDescent="0.25">
      <c r="K367">
        <v>418045.1</v>
      </c>
    </row>
    <row r="368" spans="11:11" x14ac:dyDescent="0.25">
      <c r="K368">
        <v>438869</v>
      </c>
    </row>
    <row r="369" spans="11:11" x14ac:dyDescent="0.25">
      <c r="K369">
        <v>-45113.479999999981</v>
      </c>
    </row>
    <row r="370" spans="11:11" x14ac:dyDescent="0.25">
      <c r="K370">
        <v>457676.24000000011</v>
      </c>
    </row>
    <row r="371" spans="11:11" x14ac:dyDescent="0.25">
      <c r="K371">
        <v>310110</v>
      </c>
    </row>
    <row r="372" spans="11:11" x14ac:dyDescent="0.25">
      <c r="K372">
        <v>940349.83</v>
      </c>
    </row>
    <row r="373" spans="11:11" x14ac:dyDescent="0.25">
      <c r="K373">
        <v>320753.02</v>
      </c>
    </row>
    <row r="374" spans="11:11" x14ac:dyDescent="0.25">
      <c r="K374">
        <v>134573.75</v>
      </c>
    </row>
    <row r="375" spans="11:11" x14ac:dyDescent="0.25">
      <c r="K375">
        <v>-210977.03999999992</v>
      </c>
    </row>
    <row r="376" spans="11:11" x14ac:dyDescent="0.25">
      <c r="K376">
        <v>293390.16000000015</v>
      </c>
    </row>
    <row r="377" spans="11:11" x14ac:dyDescent="0.25">
      <c r="K377">
        <v>220048.59999999998</v>
      </c>
    </row>
    <row r="378" spans="11:11" x14ac:dyDescent="0.25">
      <c r="K378">
        <v>-69666.320000000182</v>
      </c>
    </row>
    <row r="379" spans="11:11" x14ac:dyDescent="0.25">
      <c r="K379">
        <v>176869</v>
      </c>
    </row>
    <row r="380" spans="11:11" x14ac:dyDescent="0.25">
      <c r="K380">
        <v>466695.24000000011</v>
      </c>
    </row>
    <row r="381" spans="11:11" x14ac:dyDescent="0.25">
      <c r="K381">
        <v>79880.359999999986</v>
      </c>
    </row>
    <row r="382" spans="11:11" x14ac:dyDescent="0.25">
      <c r="K382">
        <v>343689.05999999994</v>
      </c>
    </row>
    <row r="383" spans="11:11" x14ac:dyDescent="0.25">
      <c r="K383">
        <v>470318.03999999992</v>
      </c>
    </row>
    <row r="384" spans="11:11" x14ac:dyDescent="0.25">
      <c r="K384">
        <v>409548.50000000012</v>
      </c>
    </row>
    <row r="385" spans="11:11" x14ac:dyDescent="0.25">
      <c r="K385">
        <v>180368.28000000003</v>
      </c>
    </row>
    <row r="386" spans="11:11" x14ac:dyDescent="0.25">
      <c r="K386">
        <v>-148909.64000000001</v>
      </c>
    </row>
    <row r="387" spans="11:11" x14ac:dyDescent="0.25">
      <c r="K387">
        <v>358484.20999999996</v>
      </c>
    </row>
    <row r="388" spans="11:11" x14ac:dyDescent="0.25">
      <c r="K388">
        <v>544836.42000000016</v>
      </c>
    </row>
    <row r="389" spans="11:11" x14ac:dyDescent="0.25">
      <c r="K389">
        <v>-852</v>
      </c>
    </row>
    <row r="390" spans="11:11" x14ac:dyDescent="0.25">
      <c r="K390">
        <v>-117442.40000000002</v>
      </c>
    </row>
    <row r="391" spans="11:11" x14ac:dyDescent="0.25">
      <c r="K391">
        <v>488093.87999999989</v>
      </c>
    </row>
    <row r="392" spans="11:11" x14ac:dyDescent="0.25">
      <c r="K392">
        <v>550401.79999999993</v>
      </c>
    </row>
    <row r="393" spans="11:11" x14ac:dyDescent="0.25">
      <c r="K393">
        <v>629885.84999999986</v>
      </c>
    </row>
    <row r="394" spans="11:11" x14ac:dyDescent="0.25">
      <c r="K394">
        <v>71659.199999999953</v>
      </c>
    </row>
    <row r="395" spans="11:11" x14ac:dyDescent="0.25">
      <c r="K395">
        <v>389653.91000000015</v>
      </c>
    </row>
    <row r="396" spans="11:11" x14ac:dyDescent="0.25">
      <c r="K396">
        <v>973102.61999999976</v>
      </c>
    </row>
    <row r="397" spans="11:11" x14ac:dyDescent="0.25">
      <c r="K397">
        <v>308927.83999999997</v>
      </c>
    </row>
    <row r="398" spans="11:11" x14ac:dyDescent="0.25">
      <c r="K398">
        <v>644869.47</v>
      </c>
    </row>
    <row r="399" spans="11:11" x14ac:dyDescent="0.25">
      <c r="K399">
        <v>541646.03</v>
      </c>
    </row>
    <row r="400" spans="11:11" x14ac:dyDescent="0.25">
      <c r="K400">
        <v>674380.38</v>
      </c>
    </row>
    <row r="401" spans="11:11" x14ac:dyDescent="0.25">
      <c r="K401">
        <v>646608.44000000006</v>
      </c>
    </row>
    <row r="402" spans="11:11" x14ac:dyDescent="0.25">
      <c r="K402">
        <v>315438.52</v>
      </c>
    </row>
    <row r="403" spans="11:11" x14ac:dyDescent="0.25">
      <c r="K403">
        <v>-11362.760000000009</v>
      </c>
    </row>
    <row r="404" spans="11:11" x14ac:dyDescent="0.25">
      <c r="K404">
        <v>1208648</v>
      </c>
    </row>
    <row r="405" spans="11:11" x14ac:dyDescent="0.25">
      <c r="K405">
        <v>602380.40999999992</v>
      </c>
    </row>
    <row r="406" spans="11:11" x14ac:dyDescent="0.25">
      <c r="K406">
        <v>137887.39999999991</v>
      </c>
    </row>
    <row r="407" spans="11:11" x14ac:dyDescent="0.25">
      <c r="K407">
        <v>264548.34999999998</v>
      </c>
    </row>
    <row r="408" spans="11:11" x14ac:dyDescent="0.25">
      <c r="K408">
        <v>448913.94999999995</v>
      </c>
    </row>
    <row r="409" spans="11:11" x14ac:dyDescent="0.25">
      <c r="K409">
        <v>-48647.800000000047</v>
      </c>
    </row>
    <row r="410" spans="11:11" x14ac:dyDescent="0.25">
      <c r="K410">
        <v>616963.31999999995</v>
      </c>
    </row>
    <row r="411" spans="11:11" x14ac:dyDescent="0.25">
      <c r="K411">
        <v>397266.40000000014</v>
      </c>
    </row>
    <row r="412" spans="11:11" x14ac:dyDescent="0.25">
      <c r="K412">
        <v>130690.63000000012</v>
      </c>
    </row>
    <row r="413" spans="11:11" x14ac:dyDescent="0.25">
      <c r="K413">
        <v>417325.18000000005</v>
      </c>
    </row>
    <row r="414" spans="11:11" x14ac:dyDescent="0.25">
      <c r="K414">
        <v>283836.28000000003</v>
      </c>
    </row>
    <row r="415" spans="11:11" x14ac:dyDescent="0.25">
      <c r="K415">
        <v>412294.08000000007</v>
      </c>
    </row>
    <row r="416" spans="11:11" x14ac:dyDescent="0.25">
      <c r="K416">
        <v>-57024.649999999907</v>
      </c>
    </row>
    <row r="417" spans="11:11" x14ac:dyDescent="0.25">
      <c r="K417">
        <v>445175.44000000006</v>
      </c>
    </row>
    <row r="418" spans="11:11" x14ac:dyDescent="0.25">
      <c r="K418">
        <v>299834.43999999994</v>
      </c>
    </row>
    <row r="419" spans="11:11" x14ac:dyDescent="0.25">
      <c r="K419">
        <v>375526.65</v>
      </c>
    </row>
    <row r="420" spans="11:11" x14ac:dyDescent="0.25">
      <c r="K420">
        <v>228232.2300000001</v>
      </c>
    </row>
    <row r="421" spans="11:11" x14ac:dyDescent="0.25">
      <c r="K421">
        <v>559523.90000000014</v>
      </c>
    </row>
    <row r="422" spans="11:11" x14ac:dyDescent="0.25">
      <c r="K422">
        <v>451634.92000000016</v>
      </c>
    </row>
    <row r="423" spans="11:11" x14ac:dyDescent="0.25">
      <c r="K423">
        <v>423494.03999999992</v>
      </c>
    </row>
    <row r="424" spans="11:11" x14ac:dyDescent="0.25">
      <c r="K424">
        <v>110553.62</v>
      </c>
    </row>
    <row r="425" spans="11:11" x14ac:dyDescent="0.25">
      <c r="K425">
        <v>553855.48</v>
      </c>
    </row>
    <row r="426" spans="11:11" x14ac:dyDescent="0.25">
      <c r="K426">
        <v>29847.239999999991</v>
      </c>
    </row>
    <row r="427" spans="11:11" x14ac:dyDescent="0.25">
      <c r="K427">
        <v>123780.34000000008</v>
      </c>
    </row>
    <row r="428" spans="11:11" x14ac:dyDescent="0.25">
      <c r="K428">
        <v>446115.59000000008</v>
      </c>
    </row>
    <row r="429" spans="11:11" x14ac:dyDescent="0.25">
      <c r="K429">
        <v>98348.379999999888</v>
      </c>
    </row>
    <row r="430" spans="11:11" x14ac:dyDescent="0.25">
      <c r="K430">
        <v>263856.40000000002</v>
      </c>
    </row>
    <row r="431" spans="11:11" x14ac:dyDescent="0.25">
      <c r="K431">
        <v>162442.93000000005</v>
      </c>
    </row>
    <row r="432" spans="11:11" x14ac:dyDescent="0.25">
      <c r="K432">
        <v>46861.099999999977</v>
      </c>
    </row>
    <row r="433" spans="11:11" x14ac:dyDescent="0.25">
      <c r="K433">
        <v>200656.25000000006</v>
      </c>
    </row>
    <row r="434" spans="11:11" x14ac:dyDescent="0.25">
      <c r="K434">
        <v>268915.59999999998</v>
      </c>
    </row>
    <row r="435" spans="11:11" x14ac:dyDescent="0.25">
      <c r="K435">
        <v>-83559.099999999977</v>
      </c>
    </row>
    <row r="436" spans="11:11" x14ac:dyDescent="0.25">
      <c r="K436">
        <v>27751.409999999916</v>
      </c>
    </row>
    <row r="437" spans="11:11" x14ac:dyDescent="0.25">
      <c r="K437">
        <v>283179.28000000014</v>
      </c>
    </row>
    <row r="438" spans="11:11" x14ac:dyDescent="0.25">
      <c r="K438">
        <v>340804.65999999992</v>
      </c>
    </row>
    <row r="439" spans="11:11" x14ac:dyDescent="0.25">
      <c r="K439">
        <v>351604.04000000004</v>
      </c>
    </row>
    <row r="440" spans="11:11" x14ac:dyDescent="0.25">
      <c r="K440">
        <v>444578.65999999992</v>
      </c>
    </row>
    <row r="441" spans="11:11" x14ac:dyDescent="0.25">
      <c r="K441">
        <v>486110.00000000012</v>
      </c>
    </row>
    <row r="442" spans="11:11" x14ac:dyDescent="0.25">
      <c r="K442">
        <v>396052.4</v>
      </c>
    </row>
    <row r="443" spans="11:11" x14ac:dyDescent="0.25">
      <c r="K443">
        <v>281987.24999999988</v>
      </c>
    </row>
    <row r="444" spans="11:11" x14ac:dyDescent="0.25">
      <c r="K444">
        <v>-96143.400000000023</v>
      </c>
    </row>
    <row r="445" spans="11:11" x14ac:dyDescent="0.25">
      <c r="K445">
        <v>223180.86999999988</v>
      </c>
    </row>
    <row r="446" spans="11:11" x14ac:dyDescent="0.25">
      <c r="K446">
        <v>103526</v>
      </c>
    </row>
    <row r="447" spans="11:11" x14ac:dyDescent="0.25">
      <c r="K447">
        <v>13872.25</v>
      </c>
    </row>
    <row r="448" spans="11:11" x14ac:dyDescent="0.25">
      <c r="K448">
        <v>368771.91000000003</v>
      </c>
    </row>
    <row r="449" spans="11:11" x14ac:dyDescent="0.25">
      <c r="K449">
        <v>194313.75</v>
      </c>
    </row>
    <row r="450" spans="11:11" x14ac:dyDescent="0.25">
      <c r="K450">
        <v>268423.16000000003</v>
      </c>
    </row>
    <row r="451" spans="11:11" x14ac:dyDescent="0.25">
      <c r="K451">
        <v>576926.18999999994</v>
      </c>
    </row>
    <row r="452" spans="11:11" x14ac:dyDescent="0.25">
      <c r="K452">
        <v>531113.10000000009</v>
      </c>
    </row>
    <row r="453" spans="11:11" x14ac:dyDescent="0.25">
      <c r="K453">
        <v>218026.59999999998</v>
      </c>
    </row>
    <row r="454" spans="11:11" x14ac:dyDescent="0.25">
      <c r="K454">
        <v>500458.14000000013</v>
      </c>
    </row>
    <row r="455" spans="11:11" x14ac:dyDescent="0.25">
      <c r="K455">
        <v>782856.55999999994</v>
      </c>
    </row>
    <row r="456" spans="11:11" x14ac:dyDescent="0.25">
      <c r="K456">
        <v>481506.92000000004</v>
      </c>
    </row>
    <row r="457" spans="11:11" x14ac:dyDescent="0.25">
      <c r="K457">
        <v>24016.560000000056</v>
      </c>
    </row>
    <row r="458" spans="11:11" x14ac:dyDescent="0.25">
      <c r="K458">
        <v>575323.43999999983</v>
      </c>
    </row>
    <row r="459" spans="11:11" x14ac:dyDescent="0.25">
      <c r="K459">
        <v>367750.9800000001</v>
      </c>
    </row>
    <row r="460" spans="11:11" x14ac:dyDescent="0.25">
      <c r="K460">
        <v>190703.69999999984</v>
      </c>
    </row>
    <row r="461" spans="11:11" x14ac:dyDescent="0.25">
      <c r="K461">
        <v>353580.26</v>
      </c>
    </row>
    <row r="462" spans="11:11" x14ac:dyDescent="0.25">
      <c r="K462">
        <v>279877.19999999995</v>
      </c>
    </row>
    <row r="463" spans="11:11" x14ac:dyDescent="0.25">
      <c r="K463">
        <v>37428.319999999949</v>
      </c>
    </row>
    <row r="464" spans="11:11" x14ac:dyDescent="0.25">
      <c r="K464">
        <v>372083.07999999996</v>
      </c>
    </row>
    <row r="465" spans="11:11" x14ac:dyDescent="0.25">
      <c r="K465">
        <v>240653.45999999996</v>
      </c>
    </row>
    <row r="466" spans="11:11" x14ac:dyDescent="0.25">
      <c r="K466">
        <v>261398.41999999993</v>
      </c>
    </row>
    <row r="467" spans="11:11" x14ac:dyDescent="0.25">
      <c r="K467">
        <v>206917.74999999988</v>
      </c>
    </row>
    <row r="468" spans="11:11" x14ac:dyDescent="0.25">
      <c r="K468">
        <v>333074.87999999989</v>
      </c>
    </row>
    <row r="469" spans="11:11" x14ac:dyDescent="0.25">
      <c r="K469">
        <v>198276.79999999993</v>
      </c>
    </row>
    <row r="470" spans="11:11" x14ac:dyDescent="0.25">
      <c r="K470">
        <v>545585.69000000018</v>
      </c>
    </row>
    <row r="471" spans="11:11" x14ac:dyDescent="0.25">
      <c r="K471">
        <v>216214.40000000014</v>
      </c>
    </row>
    <row r="472" spans="11:11" x14ac:dyDescent="0.25">
      <c r="K472">
        <v>214200.21999999997</v>
      </c>
    </row>
    <row r="473" spans="11:11" x14ac:dyDescent="0.25">
      <c r="K473">
        <v>260969.11</v>
      </c>
    </row>
    <row r="474" spans="11:11" x14ac:dyDescent="0.25">
      <c r="K474">
        <v>427122.4</v>
      </c>
    </row>
    <row r="475" spans="11:11" x14ac:dyDescent="0.25">
      <c r="K475">
        <v>-77680.939999999944</v>
      </c>
    </row>
    <row r="476" spans="11:11" x14ac:dyDescent="0.25">
      <c r="K476">
        <v>-37400.040000000037</v>
      </c>
    </row>
    <row r="477" spans="11:11" x14ac:dyDescent="0.25">
      <c r="K477">
        <v>-123171.00999999989</v>
      </c>
    </row>
    <row r="478" spans="11:11" x14ac:dyDescent="0.25">
      <c r="K478">
        <v>297341.71999999986</v>
      </c>
    </row>
    <row r="479" spans="11:11" x14ac:dyDescent="0.25">
      <c r="K479">
        <v>443179.58000000007</v>
      </c>
    </row>
    <row r="480" spans="11:11" x14ac:dyDescent="0.25">
      <c r="K480">
        <v>184165</v>
      </c>
    </row>
    <row r="481" spans="11:11" x14ac:dyDescent="0.25">
      <c r="K481">
        <v>35016.119999999995</v>
      </c>
    </row>
    <row r="482" spans="11:11" x14ac:dyDescent="0.25">
      <c r="K482">
        <v>302561.64000000013</v>
      </c>
    </row>
    <row r="483" spans="11:11" x14ac:dyDescent="0.25">
      <c r="K483">
        <v>212585.19000000006</v>
      </c>
    </row>
    <row r="484" spans="11:11" x14ac:dyDescent="0.25">
      <c r="K484">
        <v>-111898.95000000001</v>
      </c>
    </row>
    <row r="485" spans="11:11" x14ac:dyDescent="0.25">
      <c r="K485">
        <v>386076.30000000005</v>
      </c>
    </row>
    <row r="486" spans="11:11" x14ac:dyDescent="0.25">
      <c r="K486">
        <v>188437.93999999983</v>
      </c>
    </row>
    <row r="487" spans="11:11" x14ac:dyDescent="0.25">
      <c r="K487">
        <v>198610.61999999988</v>
      </c>
    </row>
    <row r="488" spans="11:11" x14ac:dyDescent="0.25">
      <c r="K488">
        <v>283219.7699999999</v>
      </c>
    </row>
    <row r="489" spans="11:11" x14ac:dyDescent="0.25">
      <c r="K489">
        <v>578203.4</v>
      </c>
    </row>
    <row r="490" spans="11:11" x14ac:dyDescent="0.25">
      <c r="K490">
        <v>332305.67999999982</v>
      </c>
    </row>
    <row r="491" spans="11:11" x14ac:dyDescent="0.25">
      <c r="K491">
        <v>259683.70000000007</v>
      </c>
    </row>
    <row r="492" spans="11:11" x14ac:dyDescent="0.25">
      <c r="K492">
        <v>21989.239999999991</v>
      </c>
    </row>
    <row r="493" spans="11:11" x14ac:dyDescent="0.25">
      <c r="K493">
        <v>511747.85000000009</v>
      </c>
    </row>
    <row r="494" spans="11:11" x14ac:dyDescent="0.25">
      <c r="K494">
        <v>372333.1</v>
      </c>
    </row>
    <row r="495" spans="11:11" x14ac:dyDescent="0.25">
      <c r="K495">
        <v>148767.40000000002</v>
      </c>
    </row>
    <row r="496" spans="11:11" x14ac:dyDescent="0.25">
      <c r="K496">
        <v>104109.41000000003</v>
      </c>
    </row>
    <row r="497" spans="11:11" x14ac:dyDescent="0.25">
      <c r="K497">
        <v>282416.94999999995</v>
      </c>
    </row>
    <row r="498" spans="11:11" x14ac:dyDescent="0.25">
      <c r="K498">
        <v>250613.47999999998</v>
      </c>
    </row>
    <row r="499" spans="11:11" x14ac:dyDescent="0.25">
      <c r="K499">
        <v>768601.00000000023</v>
      </c>
    </row>
    <row r="500" spans="11:11" x14ac:dyDescent="0.25">
      <c r="K500">
        <v>149247.33000000007</v>
      </c>
    </row>
    <row r="501" spans="11:11" x14ac:dyDescent="0.25">
      <c r="K501">
        <v>159649.68000000005</v>
      </c>
    </row>
    <row r="502" spans="11:11" x14ac:dyDescent="0.25">
      <c r="K502">
        <v>-66233.780000000144</v>
      </c>
    </row>
    <row r="503" spans="11:11" x14ac:dyDescent="0.25">
      <c r="K503">
        <v>-5921.520000000135</v>
      </c>
    </row>
    <row r="504" spans="11:11" x14ac:dyDescent="0.25">
      <c r="K504">
        <v>318056.14000000013</v>
      </c>
    </row>
    <row r="505" spans="11:11" x14ac:dyDescent="0.25">
      <c r="K505">
        <v>91644.01999999996</v>
      </c>
    </row>
    <row r="506" spans="11:11" x14ac:dyDescent="0.25">
      <c r="K506">
        <v>242787</v>
      </c>
    </row>
    <row r="507" spans="11:11" x14ac:dyDescent="0.25">
      <c r="K507">
        <v>683092.47999999998</v>
      </c>
    </row>
    <row r="508" spans="11:11" x14ac:dyDescent="0.25">
      <c r="K508">
        <v>12201.599999999977</v>
      </c>
    </row>
    <row r="509" spans="11:11" x14ac:dyDescent="0.25">
      <c r="K509">
        <v>250635.62</v>
      </c>
    </row>
    <row r="510" spans="11:11" x14ac:dyDescent="0.25">
      <c r="K510">
        <v>196312.82999999996</v>
      </c>
    </row>
    <row r="511" spans="11:11" x14ac:dyDescent="0.25">
      <c r="K511">
        <v>227692.39999999991</v>
      </c>
    </row>
    <row r="512" spans="11:11" x14ac:dyDescent="0.25">
      <c r="K512">
        <v>71936.600000000093</v>
      </c>
    </row>
    <row r="513" spans="11:11" x14ac:dyDescent="0.25">
      <c r="K513">
        <v>309011.79000000004</v>
      </c>
    </row>
    <row r="514" spans="11:11" x14ac:dyDescent="0.25">
      <c r="K514">
        <v>219910.04999999993</v>
      </c>
    </row>
    <row r="515" spans="11:11" x14ac:dyDescent="0.25">
      <c r="K515">
        <v>-97855.95000000007</v>
      </c>
    </row>
    <row r="516" spans="11:11" x14ac:dyDescent="0.25">
      <c r="K516">
        <v>538874.52</v>
      </c>
    </row>
    <row r="517" spans="11:11" x14ac:dyDescent="0.25">
      <c r="K517">
        <v>88395.890000000014</v>
      </c>
    </row>
    <row r="518" spans="11:11" x14ac:dyDescent="0.25">
      <c r="K518">
        <v>-88381.800000000047</v>
      </c>
    </row>
    <row r="519" spans="11:11" x14ac:dyDescent="0.25">
      <c r="K519">
        <v>21266.35999999987</v>
      </c>
    </row>
    <row r="520" spans="11:11" x14ac:dyDescent="0.25">
      <c r="K520">
        <v>342109.43999999994</v>
      </c>
    </row>
    <row r="521" spans="11:11" x14ac:dyDescent="0.25">
      <c r="K521">
        <v>-25150.229999999981</v>
      </c>
    </row>
    <row r="522" spans="11:11" x14ac:dyDescent="0.25">
      <c r="K522">
        <v>123768.64999999991</v>
      </c>
    </row>
    <row r="523" spans="11:11" x14ac:dyDescent="0.25">
      <c r="K523">
        <v>-85028.550000000047</v>
      </c>
    </row>
    <row r="524" spans="11:11" x14ac:dyDescent="0.25">
      <c r="K524">
        <v>489101.24</v>
      </c>
    </row>
    <row r="525" spans="11:11" x14ac:dyDescent="0.25">
      <c r="K525">
        <v>522753.7200000002</v>
      </c>
    </row>
    <row r="526" spans="11:11" x14ac:dyDescent="0.25">
      <c r="K526">
        <v>72797.399999999907</v>
      </c>
    </row>
    <row r="527" spans="11:11" x14ac:dyDescent="0.25">
      <c r="K527">
        <v>560588.6399999999</v>
      </c>
    </row>
    <row r="528" spans="11:11" x14ac:dyDescent="0.25">
      <c r="K528">
        <v>441662.69000000006</v>
      </c>
    </row>
    <row r="529" spans="11:11" x14ac:dyDescent="0.25">
      <c r="K529">
        <v>120199.9099999998</v>
      </c>
    </row>
    <row r="530" spans="11:11" x14ac:dyDescent="0.25">
      <c r="K530">
        <v>334076.32000000007</v>
      </c>
    </row>
    <row r="531" spans="11:11" x14ac:dyDescent="0.25">
      <c r="K531">
        <v>338152.57999999984</v>
      </c>
    </row>
    <row r="532" spans="11:11" x14ac:dyDescent="0.25">
      <c r="K532">
        <v>435674.33999999997</v>
      </c>
    </row>
    <row r="533" spans="11:11" x14ac:dyDescent="0.25">
      <c r="K533">
        <v>-28047.589999999967</v>
      </c>
    </row>
    <row r="534" spans="11:11" x14ac:dyDescent="0.25">
      <c r="K534">
        <v>207793.82000000007</v>
      </c>
    </row>
    <row r="535" spans="11:11" x14ac:dyDescent="0.25">
      <c r="K535">
        <v>407934.39999999991</v>
      </c>
    </row>
    <row r="536" spans="11:11" x14ac:dyDescent="0.25">
      <c r="K536">
        <v>276099.89999999991</v>
      </c>
    </row>
    <row r="537" spans="11:11" x14ac:dyDescent="0.25">
      <c r="K537">
        <v>426021.12</v>
      </c>
    </row>
    <row r="538" spans="11:11" x14ac:dyDescent="0.25">
      <c r="K538">
        <v>236022</v>
      </c>
    </row>
    <row r="539" spans="11:11" x14ac:dyDescent="0.25">
      <c r="K539">
        <v>79232.620000000112</v>
      </c>
    </row>
    <row r="540" spans="11:11" x14ac:dyDescent="0.25">
      <c r="K540">
        <v>236293.39999999991</v>
      </c>
    </row>
    <row r="541" spans="11:11" x14ac:dyDescent="0.25">
      <c r="K541">
        <v>492375.48</v>
      </c>
    </row>
    <row r="542" spans="11:11" x14ac:dyDescent="0.25">
      <c r="K542">
        <v>148367.62</v>
      </c>
    </row>
    <row r="543" spans="11:11" x14ac:dyDescent="0.25">
      <c r="K543">
        <v>639104</v>
      </c>
    </row>
    <row r="544" spans="11:11" x14ac:dyDescent="0.25">
      <c r="K544">
        <v>233646.53000000003</v>
      </c>
    </row>
    <row r="545" spans="11:11" x14ac:dyDescent="0.25">
      <c r="K545">
        <v>849457.6</v>
      </c>
    </row>
    <row r="546" spans="11:11" x14ac:dyDescent="0.25">
      <c r="K546">
        <v>123859.39000000013</v>
      </c>
    </row>
    <row r="547" spans="11:11" x14ac:dyDescent="0.25">
      <c r="K547">
        <v>391710.07999999984</v>
      </c>
    </row>
    <row r="548" spans="11:11" x14ac:dyDescent="0.25">
      <c r="K548">
        <v>990488.52000000025</v>
      </c>
    </row>
    <row r="549" spans="11:11" x14ac:dyDescent="0.25">
      <c r="K549">
        <v>198862.92000000004</v>
      </c>
    </row>
    <row r="550" spans="11:11" x14ac:dyDescent="0.25">
      <c r="K550">
        <v>655597.28</v>
      </c>
    </row>
    <row r="551" spans="11:11" x14ac:dyDescent="0.25">
      <c r="K551">
        <v>342882.53</v>
      </c>
    </row>
    <row r="552" spans="11:11" x14ac:dyDescent="0.25">
      <c r="K552">
        <v>271414.39999999991</v>
      </c>
    </row>
    <row r="553" spans="11:11" x14ac:dyDescent="0.25">
      <c r="K553">
        <v>-30504.550000000047</v>
      </c>
    </row>
    <row r="554" spans="11:11" x14ac:dyDescent="0.25">
      <c r="K554">
        <v>371865.5</v>
      </c>
    </row>
    <row r="555" spans="11:11" x14ac:dyDescent="0.25">
      <c r="K555">
        <v>246298.64</v>
      </c>
    </row>
    <row r="556" spans="11:11" x14ac:dyDescent="0.25">
      <c r="K556">
        <v>494327.98</v>
      </c>
    </row>
    <row r="557" spans="11:11" x14ac:dyDescent="0.25">
      <c r="K557">
        <v>396758.05999999994</v>
      </c>
    </row>
    <row r="558" spans="11:11" x14ac:dyDescent="0.25">
      <c r="K558">
        <v>350268.50000000012</v>
      </c>
    </row>
    <row r="559" spans="11:11" x14ac:dyDescent="0.25">
      <c r="K559">
        <v>61328.839999999967</v>
      </c>
    </row>
    <row r="560" spans="11:11" x14ac:dyDescent="0.25">
      <c r="K560">
        <v>-87159.800000000047</v>
      </c>
    </row>
    <row r="561" spans="11:11" x14ac:dyDescent="0.25">
      <c r="K561">
        <v>57858.06</v>
      </c>
    </row>
    <row r="562" spans="11:11" x14ac:dyDescent="0.25">
      <c r="K562">
        <v>72000.050000000047</v>
      </c>
    </row>
    <row r="563" spans="11:11" x14ac:dyDescent="0.25">
      <c r="K563">
        <v>263058</v>
      </c>
    </row>
    <row r="564" spans="11:11" x14ac:dyDescent="0.25">
      <c r="K564">
        <v>296458.07999999984</v>
      </c>
    </row>
    <row r="565" spans="11:11" x14ac:dyDescent="0.25">
      <c r="K565">
        <v>138855.15999999992</v>
      </c>
    </row>
    <row r="566" spans="11:11" x14ac:dyDescent="0.25">
      <c r="K566">
        <v>612141.80000000005</v>
      </c>
    </row>
    <row r="567" spans="11:11" x14ac:dyDescent="0.25">
      <c r="K567">
        <v>82946.930000000051</v>
      </c>
    </row>
    <row r="568" spans="11:11" x14ac:dyDescent="0.25">
      <c r="K568">
        <v>485562.90000000014</v>
      </c>
    </row>
    <row r="569" spans="11:11" x14ac:dyDescent="0.25">
      <c r="K569">
        <v>158981.19999999995</v>
      </c>
    </row>
    <row r="570" spans="11:11" x14ac:dyDescent="0.25">
      <c r="K570">
        <v>324620.71999999997</v>
      </c>
    </row>
    <row r="571" spans="11:11" x14ac:dyDescent="0.25">
      <c r="K571">
        <v>82418.379999999888</v>
      </c>
    </row>
    <row r="572" spans="11:11" x14ac:dyDescent="0.25">
      <c r="K572">
        <v>-51345.599999999977</v>
      </c>
    </row>
    <row r="573" spans="11:11" x14ac:dyDescent="0.25">
      <c r="K573">
        <v>335120.86</v>
      </c>
    </row>
    <row r="574" spans="11:11" x14ac:dyDescent="0.25">
      <c r="K574">
        <v>120738.62999999989</v>
      </c>
    </row>
    <row r="575" spans="11:11" x14ac:dyDescent="0.25">
      <c r="K575">
        <v>87860.520000000019</v>
      </c>
    </row>
    <row r="576" spans="11:11" x14ac:dyDescent="0.25">
      <c r="K576">
        <v>366213.19999999984</v>
      </c>
    </row>
    <row r="577" spans="11:11" x14ac:dyDescent="0.25">
      <c r="K577">
        <v>126170.43999999994</v>
      </c>
    </row>
    <row r="578" spans="11:11" x14ac:dyDescent="0.25">
      <c r="K578">
        <v>58950.910000000033</v>
      </c>
    </row>
    <row r="579" spans="11:11" x14ac:dyDescent="0.25">
      <c r="K579">
        <v>231114.19999999995</v>
      </c>
    </row>
    <row r="580" spans="11:11" x14ac:dyDescent="0.25">
      <c r="K580">
        <v>81509.859999999986</v>
      </c>
    </row>
    <row r="581" spans="11:11" x14ac:dyDescent="0.25">
      <c r="K581">
        <v>297683.75999999989</v>
      </c>
    </row>
    <row r="582" spans="11:11" x14ac:dyDescent="0.25">
      <c r="K582">
        <v>437559.94000000006</v>
      </c>
    </row>
    <row r="583" spans="11:11" x14ac:dyDescent="0.25">
      <c r="K583">
        <v>124310.09000000008</v>
      </c>
    </row>
    <row r="584" spans="11:11" x14ac:dyDescent="0.25">
      <c r="K584">
        <v>-136252</v>
      </c>
    </row>
    <row r="585" spans="11:11" x14ac:dyDescent="0.25">
      <c r="K585">
        <v>259472.1399999999</v>
      </c>
    </row>
    <row r="586" spans="11:11" x14ac:dyDescent="0.25">
      <c r="K586">
        <v>432501.24000000011</v>
      </c>
    </row>
    <row r="587" spans="11:11" x14ac:dyDescent="0.25">
      <c r="K587">
        <v>499451.31999999995</v>
      </c>
    </row>
    <row r="588" spans="11:11" x14ac:dyDescent="0.25">
      <c r="K588">
        <v>353812.6</v>
      </c>
    </row>
    <row r="589" spans="11:11" x14ac:dyDescent="0.25">
      <c r="K589">
        <v>434001.20000000007</v>
      </c>
    </row>
    <row r="590" spans="11:11" x14ac:dyDescent="0.25">
      <c r="K590">
        <v>-51029.119999999879</v>
      </c>
    </row>
    <row r="591" spans="11:11" x14ac:dyDescent="0.25">
      <c r="K591">
        <v>543856.24000000022</v>
      </c>
    </row>
    <row r="592" spans="11:11" x14ac:dyDescent="0.25">
      <c r="K592">
        <v>540937.05999999994</v>
      </c>
    </row>
    <row r="593" spans="11:11" x14ac:dyDescent="0.25">
      <c r="K593">
        <v>46086.839999999967</v>
      </c>
    </row>
    <row r="594" spans="11:11" x14ac:dyDescent="0.25">
      <c r="K594">
        <v>776908.68000000017</v>
      </c>
    </row>
    <row r="595" spans="11:11" x14ac:dyDescent="0.25">
      <c r="K595">
        <v>104523.97999999975</v>
      </c>
    </row>
    <row r="596" spans="11:11" x14ac:dyDescent="0.25">
      <c r="K596">
        <v>91107.500000000116</v>
      </c>
    </row>
    <row r="597" spans="11:11" x14ac:dyDescent="0.25">
      <c r="K597">
        <v>298110.68000000005</v>
      </c>
    </row>
    <row r="598" spans="11:11" x14ac:dyDescent="0.25">
      <c r="K598">
        <v>-129789.12</v>
      </c>
    </row>
    <row r="599" spans="11:11" x14ac:dyDescent="0.25">
      <c r="K599">
        <v>185809.40999999992</v>
      </c>
    </row>
    <row r="600" spans="11:11" x14ac:dyDescent="0.25">
      <c r="K600">
        <v>134936.47999999986</v>
      </c>
    </row>
    <row r="601" spans="11:11" x14ac:dyDescent="0.25">
      <c r="K601">
        <v>633957.49999999977</v>
      </c>
    </row>
    <row r="602" spans="11:11" x14ac:dyDescent="0.25">
      <c r="K602">
        <v>237542.47999999998</v>
      </c>
    </row>
    <row r="603" spans="11:11" x14ac:dyDescent="0.25">
      <c r="K603">
        <v>-189248.6399999999</v>
      </c>
    </row>
    <row r="604" spans="11:11" x14ac:dyDescent="0.25">
      <c r="K604">
        <v>200843.3600000001</v>
      </c>
    </row>
    <row r="605" spans="11:11" x14ac:dyDescent="0.25">
      <c r="K605">
        <v>389995.52000000002</v>
      </c>
    </row>
    <row r="606" spans="11:11" x14ac:dyDescent="0.25">
      <c r="K606">
        <v>508918.80000000005</v>
      </c>
    </row>
    <row r="607" spans="11:11" x14ac:dyDescent="0.25">
      <c r="K607">
        <v>786584.5</v>
      </c>
    </row>
    <row r="608" spans="11:11" x14ac:dyDescent="0.25">
      <c r="K608">
        <v>-286775.40000000008</v>
      </c>
    </row>
    <row r="609" spans="11:11" x14ac:dyDescent="0.25">
      <c r="K609">
        <v>41244.599999999977</v>
      </c>
    </row>
    <row r="610" spans="11:11" x14ac:dyDescent="0.25">
      <c r="K610">
        <v>351558.30999999994</v>
      </c>
    </row>
    <row r="611" spans="11:11" x14ac:dyDescent="0.25">
      <c r="K611">
        <v>40087.619999999995</v>
      </c>
    </row>
    <row r="612" spans="11:11" x14ac:dyDescent="0.25">
      <c r="K612">
        <v>618523.89999999991</v>
      </c>
    </row>
    <row r="613" spans="11:11" x14ac:dyDescent="0.25">
      <c r="K613">
        <v>355994.76</v>
      </c>
    </row>
    <row r="614" spans="11:11" x14ac:dyDescent="0.25">
      <c r="K614">
        <v>-9987.8199999999488</v>
      </c>
    </row>
    <row r="615" spans="11:11" x14ac:dyDescent="0.25">
      <c r="K615">
        <v>243673.62000000011</v>
      </c>
    </row>
    <row r="616" spans="11:11" x14ac:dyDescent="0.25">
      <c r="K616">
        <v>279970.98999999987</v>
      </c>
    </row>
    <row r="617" spans="11:11" x14ac:dyDescent="0.25">
      <c r="K617">
        <v>46080.160000000033</v>
      </c>
    </row>
    <row r="618" spans="11:11" x14ac:dyDescent="0.25">
      <c r="K618">
        <v>565775.62</v>
      </c>
    </row>
    <row r="619" spans="11:11" x14ac:dyDescent="0.25">
      <c r="K619">
        <v>222572</v>
      </c>
    </row>
    <row r="620" spans="11:11" x14ac:dyDescent="0.25">
      <c r="K620">
        <v>240523.84999999998</v>
      </c>
    </row>
    <row r="621" spans="11:11" x14ac:dyDescent="0.25">
      <c r="K621">
        <v>266473.70999999996</v>
      </c>
    </row>
    <row r="622" spans="11:11" x14ac:dyDescent="0.25">
      <c r="K622">
        <v>659171.73</v>
      </c>
    </row>
    <row r="623" spans="11:11" x14ac:dyDescent="0.25">
      <c r="K623">
        <v>176362.61</v>
      </c>
    </row>
    <row r="624" spans="11:11" x14ac:dyDescent="0.25">
      <c r="K624">
        <v>-8054.6699999999255</v>
      </c>
    </row>
    <row r="625" spans="11:11" x14ac:dyDescent="0.25">
      <c r="K625">
        <v>450045.87999999989</v>
      </c>
    </row>
    <row r="626" spans="11:11" x14ac:dyDescent="0.25">
      <c r="K626">
        <v>248385.59000000008</v>
      </c>
    </row>
    <row r="627" spans="11:11" x14ac:dyDescent="0.25">
      <c r="K627">
        <v>613477.36</v>
      </c>
    </row>
    <row r="628" spans="11:11" x14ac:dyDescent="0.25">
      <c r="K628">
        <v>188958.33999999985</v>
      </c>
    </row>
    <row r="629" spans="11:11" x14ac:dyDescent="0.25">
      <c r="K629">
        <v>252341.5</v>
      </c>
    </row>
    <row r="630" spans="11:11" x14ac:dyDescent="0.25">
      <c r="K630">
        <v>656.59999999997672</v>
      </c>
    </row>
    <row r="631" spans="11:11" x14ac:dyDescent="0.25">
      <c r="K631">
        <v>229119.21999999997</v>
      </c>
    </row>
    <row r="632" spans="11:11" x14ac:dyDescent="0.25">
      <c r="K632">
        <v>87796.420000000042</v>
      </c>
    </row>
    <row r="633" spans="11:11" x14ac:dyDescent="0.25">
      <c r="K633">
        <v>243011.84000000008</v>
      </c>
    </row>
    <row r="634" spans="11:11" x14ac:dyDescent="0.25">
      <c r="K634">
        <v>335023.24</v>
      </c>
    </row>
    <row r="635" spans="11:11" x14ac:dyDescent="0.25">
      <c r="K635">
        <v>364425.43999999994</v>
      </c>
    </row>
    <row r="636" spans="11:11" x14ac:dyDescent="0.25">
      <c r="K636">
        <v>396398.72</v>
      </c>
    </row>
    <row r="637" spans="11:11" x14ac:dyDescent="0.25">
      <c r="K637">
        <v>592514.64000000013</v>
      </c>
    </row>
    <row r="638" spans="11:11" x14ac:dyDescent="0.25">
      <c r="K638">
        <v>441158.85</v>
      </c>
    </row>
    <row r="639" spans="11:11" x14ac:dyDescent="0.25">
      <c r="K639">
        <v>366597.06000000006</v>
      </c>
    </row>
    <row r="640" spans="11:11" x14ac:dyDescent="0.25">
      <c r="K640">
        <v>24270.919999999925</v>
      </c>
    </row>
    <row r="641" spans="11:11" x14ac:dyDescent="0.25">
      <c r="K641">
        <v>570258.81999999995</v>
      </c>
    </row>
    <row r="642" spans="11:11" x14ac:dyDescent="0.25">
      <c r="K642">
        <v>532425.24000000011</v>
      </c>
    </row>
    <row r="643" spans="11:11" x14ac:dyDescent="0.25">
      <c r="K643">
        <v>208853.29999999993</v>
      </c>
    </row>
    <row r="644" spans="11:11" x14ac:dyDescent="0.25">
      <c r="K644">
        <v>-62434.5</v>
      </c>
    </row>
    <row r="645" spans="11:11" x14ac:dyDescent="0.25">
      <c r="K645">
        <v>585976.89999999991</v>
      </c>
    </row>
    <row r="646" spans="11:11" x14ac:dyDescent="0.25">
      <c r="K646">
        <v>14387.619999999879</v>
      </c>
    </row>
    <row r="647" spans="11:11" x14ac:dyDescent="0.25">
      <c r="K647">
        <v>359119.04999999993</v>
      </c>
    </row>
    <row r="648" spans="11:11" x14ac:dyDescent="0.25">
      <c r="K648">
        <v>144078.69999999995</v>
      </c>
    </row>
    <row r="649" spans="11:11" x14ac:dyDescent="0.25">
      <c r="K649">
        <v>546500.5199999999</v>
      </c>
    </row>
    <row r="650" spans="11:11" x14ac:dyDescent="0.25">
      <c r="K650">
        <v>156261.44999999995</v>
      </c>
    </row>
    <row r="651" spans="11:11" x14ac:dyDescent="0.25">
      <c r="K651">
        <v>202701.06000000006</v>
      </c>
    </row>
    <row r="652" spans="11:11" x14ac:dyDescent="0.25">
      <c r="K652">
        <v>101986.98999999999</v>
      </c>
    </row>
    <row r="653" spans="11:11" x14ac:dyDescent="0.25">
      <c r="K653">
        <v>761270.49999999977</v>
      </c>
    </row>
    <row r="654" spans="11:11" x14ac:dyDescent="0.25">
      <c r="K654">
        <v>-36170.199999999953</v>
      </c>
    </row>
    <row r="655" spans="11:11" x14ac:dyDescent="0.25">
      <c r="K655">
        <v>54104.750000000116</v>
      </c>
    </row>
    <row r="656" spans="11:11" x14ac:dyDescent="0.25">
      <c r="K656">
        <v>591445.2300000001</v>
      </c>
    </row>
    <row r="657" spans="11:11" x14ac:dyDescent="0.25">
      <c r="K657">
        <v>212622</v>
      </c>
    </row>
    <row r="658" spans="11:11" x14ac:dyDescent="0.25">
      <c r="K658">
        <v>388889.12</v>
      </c>
    </row>
    <row r="659" spans="11:11" x14ac:dyDescent="0.25">
      <c r="K659">
        <v>785202.81</v>
      </c>
    </row>
    <row r="660" spans="11:11" x14ac:dyDescent="0.25">
      <c r="K660">
        <v>-133578.99999999994</v>
      </c>
    </row>
    <row r="661" spans="11:11" x14ac:dyDescent="0.25">
      <c r="K661">
        <v>156658.24000000011</v>
      </c>
    </row>
    <row r="662" spans="11:11" x14ac:dyDescent="0.25">
      <c r="K662">
        <v>236401.91999999993</v>
      </c>
    </row>
    <row r="663" spans="11:11" x14ac:dyDescent="0.25">
      <c r="K663">
        <v>320975.39999999991</v>
      </c>
    </row>
    <row r="664" spans="11:11" x14ac:dyDescent="0.25">
      <c r="K664">
        <v>210442.75999999989</v>
      </c>
    </row>
    <row r="665" spans="11:11" x14ac:dyDescent="0.25">
      <c r="K665">
        <v>18724.140000000072</v>
      </c>
    </row>
    <row r="666" spans="11:11" x14ac:dyDescent="0.25">
      <c r="K666">
        <v>137722.72000000009</v>
      </c>
    </row>
    <row r="667" spans="11:11" x14ac:dyDescent="0.25">
      <c r="K667">
        <v>417488.05999999994</v>
      </c>
    </row>
    <row r="668" spans="11:11" x14ac:dyDescent="0.25">
      <c r="K668">
        <v>335798.20000000007</v>
      </c>
    </row>
    <row r="669" spans="11:11" x14ac:dyDescent="0.25">
      <c r="K669">
        <v>251212.26</v>
      </c>
    </row>
    <row r="670" spans="11:11" x14ac:dyDescent="0.25">
      <c r="K670">
        <v>-112923.47999999998</v>
      </c>
    </row>
    <row r="671" spans="11:11" x14ac:dyDescent="0.25">
      <c r="K671">
        <v>448815.62</v>
      </c>
    </row>
    <row r="672" spans="11:11" x14ac:dyDescent="0.25">
      <c r="K672">
        <v>613212</v>
      </c>
    </row>
    <row r="673" spans="11:11" x14ac:dyDescent="0.25">
      <c r="K673">
        <v>511603.13000000012</v>
      </c>
    </row>
    <row r="674" spans="11:11" x14ac:dyDescent="0.25">
      <c r="K674">
        <v>366496</v>
      </c>
    </row>
    <row r="675" spans="11:11" x14ac:dyDescent="0.25">
      <c r="K675">
        <v>287397.3600000001</v>
      </c>
    </row>
    <row r="676" spans="11:11" x14ac:dyDescent="0.25">
      <c r="K676">
        <v>312730.55999999982</v>
      </c>
    </row>
    <row r="677" spans="11:11" x14ac:dyDescent="0.25">
      <c r="K677">
        <v>206995.59999999998</v>
      </c>
    </row>
    <row r="678" spans="11:11" x14ac:dyDescent="0.25">
      <c r="K678">
        <v>185564.34000000008</v>
      </c>
    </row>
    <row r="679" spans="11:11" x14ac:dyDescent="0.25">
      <c r="K679">
        <v>381956.63000000012</v>
      </c>
    </row>
    <row r="680" spans="11:11" x14ac:dyDescent="0.25">
      <c r="K680">
        <v>686784.47999999986</v>
      </c>
    </row>
    <row r="681" spans="11:11" x14ac:dyDescent="0.25">
      <c r="K681">
        <v>193702.83999999997</v>
      </c>
    </row>
    <row r="682" spans="11:11" x14ac:dyDescent="0.25">
      <c r="K682">
        <v>287079</v>
      </c>
    </row>
    <row r="683" spans="11:11" x14ac:dyDescent="0.25">
      <c r="K683">
        <v>111379.29999999993</v>
      </c>
    </row>
    <row r="684" spans="11:11" x14ac:dyDescent="0.25">
      <c r="K684">
        <v>116521.16000000003</v>
      </c>
    </row>
    <row r="685" spans="11:11" x14ac:dyDescent="0.25">
      <c r="K685">
        <v>383910.58000000007</v>
      </c>
    </row>
    <row r="686" spans="11:11" x14ac:dyDescent="0.25">
      <c r="K686">
        <v>20748</v>
      </c>
    </row>
    <row r="687" spans="11:11" x14ac:dyDescent="0.25">
      <c r="K687">
        <v>795455.83000000019</v>
      </c>
    </row>
    <row r="688" spans="11:11" x14ac:dyDescent="0.25">
      <c r="K688">
        <v>449505.99999999988</v>
      </c>
    </row>
    <row r="689" spans="11:11" x14ac:dyDescent="0.25">
      <c r="K689">
        <v>555843.15999999992</v>
      </c>
    </row>
    <row r="690" spans="11:11" x14ac:dyDescent="0.25">
      <c r="K690">
        <v>65857.879999999888</v>
      </c>
    </row>
    <row r="691" spans="11:11" x14ac:dyDescent="0.25">
      <c r="K691">
        <v>300947.06000000017</v>
      </c>
    </row>
    <row r="692" spans="11:11" x14ac:dyDescent="0.25">
      <c r="K692">
        <v>485704.20999999996</v>
      </c>
    </row>
    <row r="693" spans="11:11" x14ac:dyDescent="0.25">
      <c r="K693">
        <v>131948.19999999995</v>
      </c>
    </row>
    <row r="694" spans="11:11" x14ac:dyDescent="0.25">
      <c r="K694">
        <v>223388.63000000012</v>
      </c>
    </row>
    <row r="695" spans="11:11" x14ac:dyDescent="0.25">
      <c r="K695">
        <v>274288.24000000011</v>
      </c>
    </row>
    <row r="696" spans="11:11" x14ac:dyDescent="0.25">
      <c r="K696">
        <v>517795.5</v>
      </c>
    </row>
    <row r="697" spans="11:11" x14ac:dyDescent="0.25">
      <c r="K697">
        <v>346580.32000000007</v>
      </c>
    </row>
    <row r="698" spans="11:11" x14ac:dyDescent="0.25">
      <c r="K698">
        <v>137778.64000000001</v>
      </c>
    </row>
    <row r="699" spans="11:11" x14ac:dyDescent="0.25">
      <c r="K699">
        <v>329749.42000000004</v>
      </c>
    </row>
    <row r="700" spans="11:11" x14ac:dyDescent="0.25">
      <c r="K700">
        <v>277179.31000000006</v>
      </c>
    </row>
    <row r="701" spans="11:11" x14ac:dyDescent="0.25">
      <c r="K701">
        <v>456979.69999999995</v>
      </c>
    </row>
    <row r="702" spans="11:11" x14ac:dyDescent="0.25">
      <c r="K702">
        <v>420170.28</v>
      </c>
    </row>
    <row r="703" spans="11:11" x14ac:dyDescent="0.25">
      <c r="K703">
        <v>-28915.090000000084</v>
      </c>
    </row>
    <row r="704" spans="11:11" x14ac:dyDescent="0.25">
      <c r="K704">
        <v>183823.16999999993</v>
      </c>
    </row>
    <row r="705" spans="11:11" x14ac:dyDescent="0.25">
      <c r="K705">
        <v>474836.45000000007</v>
      </c>
    </row>
    <row r="706" spans="11:11" x14ac:dyDescent="0.25">
      <c r="K706">
        <v>-81438.559999999998</v>
      </c>
    </row>
    <row r="707" spans="11:11" x14ac:dyDescent="0.25">
      <c r="K707">
        <v>-105241.87999999989</v>
      </c>
    </row>
    <row r="708" spans="11:11" x14ac:dyDescent="0.25">
      <c r="K708">
        <v>8741.1900000000605</v>
      </c>
    </row>
    <row r="709" spans="11:11" x14ac:dyDescent="0.25">
      <c r="K709">
        <v>-229967.43999999994</v>
      </c>
    </row>
    <row r="710" spans="11:11" x14ac:dyDescent="0.25">
      <c r="K710">
        <v>156950.25</v>
      </c>
    </row>
    <row r="711" spans="11:11" x14ac:dyDescent="0.25">
      <c r="K711">
        <v>337243.78</v>
      </c>
    </row>
    <row r="712" spans="11:11" x14ac:dyDescent="0.25">
      <c r="K712">
        <v>543212.89999999967</v>
      </c>
    </row>
    <row r="713" spans="11:11" x14ac:dyDescent="0.25">
      <c r="K713">
        <v>-14734.069999999949</v>
      </c>
    </row>
    <row r="714" spans="11:11" x14ac:dyDescent="0.25">
      <c r="K714">
        <v>392165.68000000017</v>
      </c>
    </row>
    <row r="715" spans="11:11" x14ac:dyDescent="0.25">
      <c r="K715">
        <v>134074.69999999984</v>
      </c>
    </row>
    <row r="716" spans="11:11" x14ac:dyDescent="0.25">
      <c r="K716">
        <v>285704.91000000003</v>
      </c>
    </row>
    <row r="717" spans="11:11" x14ac:dyDescent="0.25">
      <c r="K717">
        <v>319001.39999999991</v>
      </c>
    </row>
    <row r="718" spans="11:11" x14ac:dyDescent="0.25">
      <c r="K718">
        <v>791066.19</v>
      </c>
    </row>
    <row r="719" spans="11:11" x14ac:dyDescent="0.25">
      <c r="K719">
        <v>292236.57999999996</v>
      </c>
    </row>
    <row r="720" spans="11:11" x14ac:dyDescent="0.25">
      <c r="K720">
        <v>122297.39999999991</v>
      </c>
    </row>
    <row r="721" spans="11:11" x14ac:dyDescent="0.25">
      <c r="K721">
        <v>135427.35999999999</v>
      </c>
    </row>
    <row r="722" spans="11:11" x14ac:dyDescent="0.25">
      <c r="K722">
        <v>204066.53000000003</v>
      </c>
    </row>
    <row r="723" spans="11:11" x14ac:dyDescent="0.25">
      <c r="K723">
        <v>403495.72</v>
      </c>
    </row>
    <row r="724" spans="11:11" x14ac:dyDescent="0.25">
      <c r="K724">
        <v>480741.20000000007</v>
      </c>
    </row>
    <row r="725" spans="11:11" x14ac:dyDescent="0.25">
      <c r="K725">
        <v>315059.74999999988</v>
      </c>
    </row>
    <row r="726" spans="11:11" x14ac:dyDescent="0.25">
      <c r="K726">
        <v>238606.16000000003</v>
      </c>
    </row>
    <row r="727" spans="11:11" x14ac:dyDescent="0.25">
      <c r="K727">
        <v>723315.90000000014</v>
      </c>
    </row>
    <row r="728" spans="11:11" x14ac:dyDescent="0.25">
      <c r="K728">
        <v>170714.88</v>
      </c>
    </row>
    <row r="729" spans="11:11" x14ac:dyDescent="0.25">
      <c r="K729">
        <v>246645.03999999992</v>
      </c>
    </row>
    <row r="730" spans="11:11" x14ac:dyDescent="0.25">
      <c r="K730">
        <v>193778.80000000005</v>
      </c>
    </row>
    <row r="731" spans="11:11" x14ac:dyDescent="0.25">
      <c r="K731">
        <v>-55724.039999999921</v>
      </c>
    </row>
    <row r="732" spans="11:11" x14ac:dyDescent="0.25">
      <c r="K732">
        <v>599552.15999999992</v>
      </c>
    </row>
    <row r="733" spans="11:11" x14ac:dyDescent="0.25">
      <c r="K733">
        <v>311255.91999999993</v>
      </c>
    </row>
    <row r="734" spans="11:11" x14ac:dyDescent="0.25">
      <c r="K734">
        <v>720941.6399999999</v>
      </c>
    </row>
    <row r="735" spans="11:11" x14ac:dyDescent="0.25">
      <c r="K735">
        <v>201807</v>
      </c>
    </row>
    <row r="736" spans="11:11" x14ac:dyDescent="0.25">
      <c r="K736">
        <v>-99477.459999999963</v>
      </c>
    </row>
    <row r="737" spans="11:11" x14ac:dyDescent="0.25">
      <c r="K737">
        <v>148996.25</v>
      </c>
    </row>
    <row r="738" spans="11:11" x14ac:dyDescent="0.25">
      <c r="K738">
        <v>875882.87999999989</v>
      </c>
    </row>
    <row r="739" spans="11:11" x14ac:dyDescent="0.25">
      <c r="K739">
        <v>326595.16000000003</v>
      </c>
    </row>
    <row r="740" spans="11:11" x14ac:dyDescent="0.25">
      <c r="K740">
        <v>270254.24999999988</v>
      </c>
    </row>
    <row r="741" spans="11:11" x14ac:dyDescent="0.25">
      <c r="K741">
        <v>202894.46000000008</v>
      </c>
    </row>
    <row r="742" spans="11:11" x14ac:dyDescent="0.25">
      <c r="K742">
        <v>123901.40000000002</v>
      </c>
    </row>
    <row r="743" spans="11:11" x14ac:dyDescent="0.25">
      <c r="K743">
        <v>270885.36</v>
      </c>
    </row>
    <row r="744" spans="11:11" x14ac:dyDescent="0.25">
      <c r="K744">
        <v>209721.44999999995</v>
      </c>
    </row>
    <row r="745" spans="11:11" x14ac:dyDescent="0.25">
      <c r="K745">
        <v>94384.739999999991</v>
      </c>
    </row>
    <row r="746" spans="11:11" x14ac:dyDescent="0.25">
      <c r="K746">
        <v>287506.64</v>
      </c>
    </row>
    <row r="747" spans="11:11" x14ac:dyDescent="0.25">
      <c r="K747">
        <v>467279.91999999993</v>
      </c>
    </row>
    <row r="748" spans="11:11" x14ac:dyDescent="0.25">
      <c r="K748">
        <v>172395.94000000006</v>
      </c>
    </row>
    <row r="749" spans="11:11" x14ac:dyDescent="0.25">
      <c r="K749">
        <v>257661.45999999996</v>
      </c>
    </row>
    <row r="750" spans="11:11" x14ac:dyDescent="0.25">
      <c r="K750">
        <v>172912.76000000007</v>
      </c>
    </row>
    <row r="751" spans="11:11" x14ac:dyDescent="0.25">
      <c r="K751">
        <v>402147.07999999996</v>
      </c>
    </row>
    <row r="752" spans="11:11" x14ac:dyDescent="0.25">
      <c r="K752">
        <v>65378.369999999879</v>
      </c>
    </row>
    <row r="753" spans="11:11" x14ac:dyDescent="0.25">
      <c r="K753">
        <v>142599.42999999993</v>
      </c>
    </row>
    <row r="754" spans="11:11" x14ac:dyDescent="0.25">
      <c r="K754">
        <v>97399.479999999981</v>
      </c>
    </row>
    <row r="755" spans="11:11" x14ac:dyDescent="0.25">
      <c r="K755">
        <v>344257.79999999981</v>
      </c>
    </row>
    <row r="756" spans="11:11" x14ac:dyDescent="0.25">
      <c r="K756">
        <v>26515.119999999995</v>
      </c>
    </row>
    <row r="757" spans="11:11" x14ac:dyDescent="0.25">
      <c r="K757">
        <v>370686.54000000015</v>
      </c>
    </row>
    <row r="758" spans="11:11" x14ac:dyDescent="0.25">
      <c r="K758">
        <v>464687.88000000012</v>
      </c>
    </row>
    <row r="759" spans="11:11" x14ac:dyDescent="0.25">
      <c r="K759">
        <v>532263.23999999987</v>
      </c>
    </row>
    <row r="760" spans="11:11" x14ac:dyDescent="0.25">
      <c r="K760">
        <v>-112713.91000000003</v>
      </c>
    </row>
    <row r="761" spans="11:11" x14ac:dyDescent="0.25">
      <c r="K761">
        <v>136467.5</v>
      </c>
    </row>
    <row r="762" spans="11:11" x14ac:dyDescent="0.25">
      <c r="K762">
        <v>248982.5</v>
      </c>
    </row>
    <row r="763" spans="11:11" x14ac:dyDescent="0.25">
      <c r="K763">
        <v>76193.599999999977</v>
      </c>
    </row>
    <row r="764" spans="11:11" x14ac:dyDescent="0.25">
      <c r="K764">
        <v>100137.83999999997</v>
      </c>
    </row>
    <row r="765" spans="11:11" x14ac:dyDescent="0.25">
      <c r="K765">
        <v>275794.83999999997</v>
      </c>
    </row>
    <row r="766" spans="11:11" x14ac:dyDescent="0.25">
      <c r="K766">
        <v>611344.07000000007</v>
      </c>
    </row>
    <row r="767" spans="11:11" x14ac:dyDescent="0.25">
      <c r="K767">
        <v>208177.2300000001</v>
      </c>
    </row>
    <row r="768" spans="11:11" x14ac:dyDescent="0.25">
      <c r="K768">
        <v>250055.96000000008</v>
      </c>
    </row>
    <row r="769" spans="11:11" x14ac:dyDescent="0.25">
      <c r="K769">
        <v>802810.58000000007</v>
      </c>
    </row>
    <row r="770" spans="11:11" x14ac:dyDescent="0.25">
      <c r="K770">
        <v>362995.15</v>
      </c>
    </row>
    <row r="771" spans="11:11" x14ac:dyDescent="0.25">
      <c r="K771">
        <v>463045.3400000002</v>
      </c>
    </row>
    <row r="772" spans="11:11" x14ac:dyDescent="0.25">
      <c r="K772">
        <v>358464.6</v>
      </c>
    </row>
    <row r="773" spans="11:11" x14ac:dyDescent="0.25">
      <c r="K773">
        <v>67568.40000000014</v>
      </c>
    </row>
    <row r="774" spans="11:11" x14ac:dyDescent="0.25">
      <c r="K774">
        <v>323621.07000000018</v>
      </c>
    </row>
    <row r="775" spans="11:11" x14ac:dyDescent="0.25">
      <c r="K775">
        <v>34000.169999999925</v>
      </c>
    </row>
    <row r="776" spans="11:11" x14ac:dyDescent="0.25">
      <c r="K776">
        <v>188091.94000000006</v>
      </c>
    </row>
    <row r="777" spans="11:11" x14ac:dyDescent="0.25">
      <c r="K777">
        <v>171421.24</v>
      </c>
    </row>
    <row r="778" spans="11:11" x14ac:dyDescent="0.25">
      <c r="K778">
        <v>75716.300000000047</v>
      </c>
    </row>
    <row r="779" spans="11:11" x14ac:dyDescent="0.25">
      <c r="K779">
        <v>396071.87999999989</v>
      </c>
    </row>
    <row r="780" spans="11:11" x14ac:dyDescent="0.25">
      <c r="K780">
        <v>209612.42000000004</v>
      </c>
    </row>
    <row r="781" spans="11:11" x14ac:dyDescent="0.25">
      <c r="K781">
        <v>467719</v>
      </c>
    </row>
    <row r="782" spans="11:11" x14ac:dyDescent="0.25">
      <c r="K782">
        <v>228094.15000000002</v>
      </c>
    </row>
    <row r="783" spans="11:11" x14ac:dyDescent="0.25">
      <c r="K783">
        <v>205703.49999999988</v>
      </c>
    </row>
    <row r="784" spans="11:11" x14ac:dyDescent="0.25">
      <c r="K784">
        <v>358119.08999999997</v>
      </c>
    </row>
    <row r="785" spans="11:11" x14ac:dyDescent="0.25">
      <c r="K785">
        <v>378961.36</v>
      </c>
    </row>
    <row r="786" spans="11:11" x14ac:dyDescent="0.25">
      <c r="K786">
        <v>302117.22000000009</v>
      </c>
    </row>
    <row r="787" spans="11:11" x14ac:dyDescent="0.25">
      <c r="K787">
        <v>700123.32000000007</v>
      </c>
    </row>
    <row r="788" spans="11:11" x14ac:dyDescent="0.25">
      <c r="K788">
        <v>330482.59999999998</v>
      </c>
    </row>
    <row r="789" spans="11:11" x14ac:dyDescent="0.25">
      <c r="K789">
        <v>72887.039999999921</v>
      </c>
    </row>
    <row r="790" spans="11:11" x14ac:dyDescent="0.25">
      <c r="K790">
        <v>162363.25000000012</v>
      </c>
    </row>
    <row r="791" spans="11:11" x14ac:dyDescent="0.25">
      <c r="K791">
        <v>351118.55999999994</v>
      </c>
    </row>
    <row r="792" spans="11:11" x14ac:dyDescent="0.25">
      <c r="K792">
        <v>355771.92000000004</v>
      </c>
    </row>
    <row r="793" spans="11:11" x14ac:dyDescent="0.25">
      <c r="K793">
        <v>67363.539999999921</v>
      </c>
    </row>
    <row r="794" spans="11:11" x14ac:dyDescent="0.25">
      <c r="K794">
        <v>259886.11</v>
      </c>
    </row>
    <row r="795" spans="11:11" x14ac:dyDescent="0.25">
      <c r="K795">
        <v>394828.49999999988</v>
      </c>
    </row>
    <row r="796" spans="11:11" x14ac:dyDescent="0.25">
      <c r="K796">
        <v>139784.21999999997</v>
      </c>
    </row>
    <row r="797" spans="11:11" x14ac:dyDescent="0.25">
      <c r="K797">
        <v>479145.15999999992</v>
      </c>
    </row>
    <row r="798" spans="11:11" x14ac:dyDescent="0.25">
      <c r="K798">
        <v>349772.39999999979</v>
      </c>
    </row>
    <row r="799" spans="11:11" x14ac:dyDescent="0.25">
      <c r="K799">
        <v>-185151.94999999995</v>
      </c>
    </row>
    <row r="800" spans="11:11" x14ac:dyDescent="0.25">
      <c r="K800">
        <v>11117.680000000051</v>
      </c>
    </row>
    <row r="801" spans="11:11" x14ac:dyDescent="0.25">
      <c r="K801">
        <v>25580.359999999986</v>
      </c>
    </row>
    <row r="802" spans="11:11" x14ac:dyDescent="0.25">
      <c r="K802">
        <v>195733.13</v>
      </c>
    </row>
    <row r="803" spans="11:11" x14ac:dyDescent="0.25">
      <c r="K803">
        <v>204843.64999999991</v>
      </c>
    </row>
    <row r="804" spans="11:11" x14ac:dyDescent="0.25">
      <c r="K804">
        <v>390194.6</v>
      </c>
    </row>
    <row r="805" spans="11:11" x14ac:dyDescent="0.25">
      <c r="K805">
        <v>501482.05999999982</v>
      </c>
    </row>
    <row r="806" spans="11:11" x14ac:dyDescent="0.25">
      <c r="K806">
        <v>6024.8800000000047</v>
      </c>
    </row>
    <row r="807" spans="11:11" x14ac:dyDescent="0.25">
      <c r="K807">
        <v>366770.31000000006</v>
      </c>
    </row>
    <row r="808" spans="11:11" x14ac:dyDescent="0.25">
      <c r="K808">
        <v>378510.03999999992</v>
      </c>
    </row>
    <row r="809" spans="11:11" x14ac:dyDescent="0.25">
      <c r="K809">
        <v>477047.28000000014</v>
      </c>
    </row>
    <row r="810" spans="11:11" x14ac:dyDescent="0.25">
      <c r="K810">
        <v>349250.65999999992</v>
      </c>
    </row>
    <row r="811" spans="11:11" x14ac:dyDescent="0.25">
      <c r="K811">
        <v>-192706.44000000006</v>
      </c>
    </row>
    <row r="812" spans="11:11" x14ac:dyDescent="0.25">
      <c r="K812">
        <v>166271.16000000003</v>
      </c>
    </row>
    <row r="813" spans="11:11" x14ac:dyDescent="0.25">
      <c r="K813">
        <v>276796.15000000002</v>
      </c>
    </row>
    <row r="814" spans="11:11" x14ac:dyDescent="0.25">
      <c r="K814">
        <v>370848.78</v>
      </c>
    </row>
    <row r="815" spans="11:11" x14ac:dyDescent="0.25">
      <c r="K815">
        <v>534004.36</v>
      </c>
    </row>
    <row r="816" spans="11:11" x14ac:dyDescent="0.25">
      <c r="K816">
        <v>228333.46999999997</v>
      </c>
    </row>
    <row r="817" spans="11:11" x14ac:dyDescent="0.25">
      <c r="K817">
        <v>288553.80999999994</v>
      </c>
    </row>
    <row r="818" spans="11:11" x14ac:dyDescent="0.25">
      <c r="K818">
        <v>341006.46000000008</v>
      </c>
    </row>
    <row r="819" spans="11:11" x14ac:dyDescent="0.25">
      <c r="K819">
        <v>178704.02999999991</v>
      </c>
    </row>
    <row r="820" spans="11:11" x14ac:dyDescent="0.25">
      <c r="K820">
        <v>283757.95999999996</v>
      </c>
    </row>
    <row r="821" spans="11:11" x14ac:dyDescent="0.25">
      <c r="K821">
        <v>173009.62</v>
      </c>
    </row>
    <row r="822" spans="11:11" x14ac:dyDescent="0.25">
      <c r="K822">
        <v>162555.92000000004</v>
      </c>
    </row>
    <row r="823" spans="11:11" x14ac:dyDescent="0.25">
      <c r="K823">
        <v>121532.59999999998</v>
      </c>
    </row>
    <row r="824" spans="11:11" x14ac:dyDescent="0.25">
      <c r="K824">
        <v>-15667.050000000047</v>
      </c>
    </row>
    <row r="825" spans="11:11" x14ac:dyDescent="0.25">
      <c r="K825">
        <v>411862.38000000012</v>
      </c>
    </row>
    <row r="826" spans="11:11" x14ac:dyDescent="0.25">
      <c r="K826">
        <v>482191.6100000001</v>
      </c>
    </row>
    <row r="827" spans="11:11" x14ac:dyDescent="0.25">
      <c r="K827">
        <v>380945.75999999989</v>
      </c>
    </row>
    <row r="828" spans="11:11" x14ac:dyDescent="0.25">
      <c r="K828">
        <v>377158.80999999994</v>
      </c>
    </row>
    <row r="829" spans="11:11" x14ac:dyDescent="0.25">
      <c r="K829">
        <v>121018.64000000001</v>
      </c>
    </row>
    <row r="830" spans="11:11" x14ac:dyDescent="0.25">
      <c r="K830">
        <v>355587.79999999993</v>
      </c>
    </row>
    <row r="831" spans="11:11" x14ac:dyDescent="0.25">
      <c r="K831">
        <v>114639.03999999992</v>
      </c>
    </row>
    <row r="832" spans="11:11" x14ac:dyDescent="0.25">
      <c r="K832">
        <v>142367.96000000008</v>
      </c>
    </row>
    <row r="833" spans="11:11" x14ac:dyDescent="0.25">
      <c r="K833">
        <v>160427.66000000003</v>
      </c>
    </row>
    <row r="834" spans="11:11" x14ac:dyDescent="0.25">
      <c r="K834">
        <v>193243.05000000005</v>
      </c>
    </row>
    <row r="835" spans="11:11" x14ac:dyDescent="0.25">
      <c r="K835">
        <v>161252.26</v>
      </c>
    </row>
    <row r="836" spans="11:11" x14ac:dyDescent="0.25">
      <c r="K836">
        <v>66858.800000000047</v>
      </c>
    </row>
    <row r="837" spans="11:11" x14ac:dyDescent="0.25">
      <c r="K837">
        <v>207812.25</v>
      </c>
    </row>
    <row r="838" spans="11:11" x14ac:dyDescent="0.25">
      <c r="K838">
        <v>668096.27000000014</v>
      </c>
    </row>
    <row r="839" spans="11:11" x14ac:dyDescent="0.25">
      <c r="K839">
        <v>397527.03999999992</v>
      </c>
    </row>
    <row r="840" spans="11:11" x14ac:dyDescent="0.25">
      <c r="K840">
        <v>203804.88</v>
      </c>
    </row>
    <row r="841" spans="11:11" x14ac:dyDescent="0.25">
      <c r="K841">
        <v>411718.72</v>
      </c>
    </row>
    <row r="842" spans="11:11" x14ac:dyDescent="0.25">
      <c r="K842">
        <v>500746.82000000007</v>
      </c>
    </row>
    <row r="843" spans="11:11" x14ac:dyDescent="0.25">
      <c r="K843">
        <v>332067.76000000013</v>
      </c>
    </row>
    <row r="844" spans="11:11" x14ac:dyDescent="0.25">
      <c r="K844">
        <v>524770.07999999996</v>
      </c>
    </row>
    <row r="845" spans="11:11" x14ac:dyDescent="0.25">
      <c r="K845">
        <v>170007.75</v>
      </c>
    </row>
    <row r="846" spans="11:11" x14ac:dyDescent="0.25">
      <c r="K846">
        <v>550604.39999999991</v>
      </c>
    </row>
    <row r="847" spans="11:11" x14ac:dyDescent="0.25">
      <c r="K847">
        <v>442004.99999999988</v>
      </c>
    </row>
    <row r="848" spans="11:11" x14ac:dyDescent="0.25">
      <c r="K848">
        <v>92405.760000000009</v>
      </c>
    </row>
    <row r="849" spans="11:11" x14ac:dyDescent="0.25">
      <c r="K849">
        <v>411008.30000000005</v>
      </c>
    </row>
    <row r="850" spans="11:11" x14ac:dyDescent="0.25">
      <c r="K850">
        <v>217628.46000000008</v>
      </c>
    </row>
    <row r="851" spans="11:11" x14ac:dyDescent="0.25">
      <c r="K851">
        <v>332402.5</v>
      </c>
    </row>
    <row r="852" spans="11:11" x14ac:dyDescent="0.25">
      <c r="K852">
        <v>84963.699999999953</v>
      </c>
    </row>
    <row r="853" spans="11:11" x14ac:dyDescent="0.25">
      <c r="K853">
        <v>41125.559999999939</v>
      </c>
    </row>
    <row r="854" spans="11:11" x14ac:dyDescent="0.25">
      <c r="K854">
        <v>534987.28</v>
      </c>
    </row>
    <row r="855" spans="11:11" x14ac:dyDescent="0.25">
      <c r="K855">
        <v>-297207.79000000004</v>
      </c>
    </row>
    <row r="856" spans="11:11" x14ac:dyDescent="0.25">
      <c r="K856">
        <v>296421.13</v>
      </c>
    </row>
    <row r="857" spans="11:11" x14ac:dyDescent="0.25">
      <c r="K857">
        <v>-186176.39999999997</v>
      </c>
    </row>
    <row r="858" spans="11:11" x14ac:dyDescent="0.25">
      <c r="K858">
        <v>394916.43000000005</v>
      </c>
    </row>
    <row r="859" spans="11:11" x14ac:dyDescent="0.25">
      <c r="K859">
        <v>429766.10000000009</v>
      </c>
    </row>
    <row r="860" spans="11:11" x14ac:dyDescent="0.25">
      <c r="K860">
        <v>232609.15000000002</v>
      </c>
    </row>
    <row r="861" spans="11:11" x14ac:dyDescent="0.25">
      <c r="K861">
        <v>38371.040000000037</v>
      </c>
    </row>
    <row r="862" spans="11:11" x14ac:dyDescent="0.25">
      <c r="K862">
        <v>498321.72000000009</v>
      </c>
    </row>
    <row r="863" spans="11:11" x14ac:dyDescent="0.25">
      <c r="K863">
        <v>245060.46999999997</v>
      </c>
    </row>
    <row r="864" spans="11:11" x14ac:dyDescent="0.25">
      <c r="K864">
        <v>483844.12</v>
      </c>
    </row>
    <row r="865" spans="11:11" x14ac:dyDescent="0.25">
      <c r="K865">
        <v>377511.59999999986</v>
      </c>
    </row>
    <row r="866" spans="11:11" x14ac:dyDescent="0.25">
      <c r="K866">
        <v>-9177.5200000000186</v>
      </c>
    </row>
    <row r="867" spans="11:11" x14ac:dyDescent="0.25">
      <c r="K867">
        <v>-37037.079999999958</v>
      </c>
    </row>
    <row r="868" spans="11:11" x14ac:dyDescent="0.25">
      <c r="K868">
        <v>429078.72</v>
      </c>
    </row>
    <row r="869" spans="11:11" x14ac:dyDescent="0.25">
      <c r="K869">
        <v>241672</v>
      </c>
    </row>
    <row r="870" spans="11:11" x14ac:dyDescent="0.25">
      <c r="K870">
        <v>284700.56999999995</v>
      </c>
    </row>
    <row r="871" spans="11:11" x14ac:dyDescent="0.25">
      <c r="K871">
        <v>201389.5</v>
      </c>
    </row>
    <row r="872" spans="11:11" x14ac:dyDescent="0.25">
      <c r="K872">
        <v>537471.92000000004</v>
      </c>
    </row>
    <row r="873" spans="11:11" x14ac:dyDescent="0.25">
      <c r="K873">
        <v>424457.22</v>
      </c>
    </row>
    <row r="874" spans="11:11" x14ac:dyDescent="0.25">
      <c r="K874">
        <v>220917.76000000013</v>
      </c>
    </row>
    <row r="875" spans="11:11" x14ac:dyDescent="0.25">
      <c r="K875">
        <v>313714.22000000009</v>
      </c>
    </row>
    <row r="876" spans="11:11" x14ac:dyDescent="0.25">
      <c r="K876">
        <v>543209.7799999998</v>
      </c>
    </row>
    <row r="877" spans="11:11" x14ac:dyDescent="0.25">
      <c r="K877">
        <v>-88746.399999999965</v>
      </c>
    </row>
    <row r="878" spans="11:11" x14ac:dyDescent="0.25">
      <c r="K878">
        <v>455798.32999999996</v>
      </c>
    </row>
    <row r="879" spans="11:11" x14ac:dyDescent="0.25">
      <c r="K879">
        <v>70676.899999999907</v>
      </c>
    </row>
    <row r="880" spans="11:11" x14ac:dyDescent="0.25">
      <c r="K880">
        <v>569926.44000000006</v>
      </c>
    </row>
    <row r="881" spans="11:11" x14ac:dyDescent="0.25">
      <c r="K881">
        <v>330198.40999999992</v>
      </c>
    </row>
    <row r="882" spans="11:11" x14ac:dyDescent="0.25">
      <c r="K882">
        <v>531578</v>
      </c>
    </row>
    <row r="883" spans="11:11" x14ac:dyDescent="0.25">
      <c r="K883">
        <v>489938.80000000005</v>
      </c>
    </row>
    <row r="884" spans="11:11" x14ac:dyDescent="0.25">
      <c r="K884">
        <v>103594.57000000018</v>
      </c>
    </row>
    <row r="885" spans="11:11" x14ac:dyDescent="0.25">
      <c r="K885">
        <v>402491.32000000007</v>
      </c>
    </row>
    <row r="886" spans="11:11" x14ac:dyDescent="0.25">
      <c r="K886">
        <v>242441.7699999999</v>
      </c>
    </row>
    <row r="887" spans="11:11" x14ac:dyDescent="0.25">
      <c r="K887">
        <v>371732.2699999999</v>
      </c>
    </row>
    <row r="888" spans="11:11" x14ac:dyDescent="0.25">
      <c r="K888">
        <v>42885.999999999884</v>
      </c>
    </row>
    <row r="889" spans="11:11" x14ac:dyDescent="0.25">
      <c r="K889">
        <v>370523.14999999991</v>
      </c>
    </row>
    <row r="890" spans="11:11" x14ac:dyDescent="0.25">
      <c r="K890">
        <v>647941.93000000017</v>
      </c>
    </row>
    <row r="891" spans="11:11" x14ac:dyDescent="0.25">
      <c r="K891">
        <v>-290942.89000000007</v>
      </c>
    </row>
    <row r="892" spans="11:11" x14ac:dyDescent="0.25">
      <c r="K892">
        <v>222008.15000000002</v>
      </c>
    </row>
    <row r="893" spans="11:11" x14ac:dyDescent="0.25">
      <c r="K893">
        <v>83735.119999999879</v>
      </c>
    </row>
    <row r="894" spans="11:11" x14ac:dyDescent="0.25">
      <c r="K894">
        <v>-74842.779999999912</v>
      </c>
    </row>
    <row r="895" spans="11:11" x14ac:dyDescent="0.25">
      <c r="K895">
        <v>-201556</v>
      </c>
    </row>
    <row r="896" spans="11:11" x14ac:dyDescent="0.25">
      <c r="K896">
        <v>311752.65000000002</v>
      </c>
    </row>
    <row r="897" spans="11:11" x14ac:dyDescent="0.25">
      <c r="K897">
        <v>694096.93</v>
      </c>
    </row>
    <row r="898" spans="11:11" x14ac:dyDescent="0.25">
      <c r="K898">
        <v>318885.25</v>
      </c>
    </row>
    <row r="899" spans="11:11" x14ac:dyDescent="0.25">
      <c r="K899">
        <v>803542.40999999992</v>
      </c>
    </row>
    <row r="900" spans="11:11" x14ac:dyDescent="0.25">
      <c r="K900">
        <v>266918.00000000012</v>
      </c>
    </row>
    <row r="901" spans="11:11" x14ac:dyDescent="0.25">
      <c r="K901">
        <v>145999.64000000001</v>
      </c>
    </row>
    <row r="902" spans="11:11" x14ac:dyDescent="0.25">
      <c r="K902">
        <v>313266.5</v>
      </c>
    </row>
    <row r="903" spans="11:11" x14ac:dyDescent="0.25">
      <c r="K903">
        <v>49197.650000000023</v>
      </c>
    </row>
    <row r="904" spans="11:11" x14ac:dyDescent="0.25">
      <c r="K904">
        <v>988601.32000000007</v>
      </c>
    </row>
    <row r="905" spans="11:11" x14ac:dyDescent="0.25">
      <c r="K905">
        <v>418962.76000000013</v>
      </c>
    </row>
    <row r="906" spans="11:11" x14ac:dyDescent="0.25">
      <c r="K906">
        <v>410966.50000000012</v>
      </c>
    </row>
    <row r="907" spans="11:11" x14ac:dyDescent="0.25">
      <c r="K907">
        <v>63424.969999999972</v>
      </c>
    </row>
    <row r="908" spans="11:11" x14ac:dyDescent="0.25">
      <c r="K908">
        <v>490011.31999999995</v>
      </c>
    </row>
    <row r="909" spans="11:11" x14ac:dyDescent="0.25">
      <c r="K909">
        <v>266563.65999999992</v>
      </c>
    </row>
    <row r="910" spans="11:11" x14ac:dyDescent="0.25">
      <c r="K910">
        <v>684195.95000000007</v>
      </c>
    </row>
    <row r="911" spans="11:11" x14ac:dyDescent="0.25">
      <c r="K911">
        <v>386385.6</v>
      </c>
    </row>
    <row r="912" spans="11:11" x14ac:dyDescent="0.25">
      <c r="K912">
        <v>-94210.190000000061</v>
      </c>
    </row>
    <row r="913" spans="11:11" x14ac:dyDescent="0.25">
      <c r="K913">
        <v>768389.96</v>
      </c>
    </row>
    <row r="914" spans="11:11" x14ac:dyDescent="0.25">
      <c r="K914">
        <v>75302.560000000056</v>
      </c>
    </row>
    <row r="915" spans="11:11" x14ac:dyDescent="0.25">
      <c r="K915">
        <v>29333.600000000093</v>
      </c>
    </row>
    <row r="916" spans="11:11" x14ac:dyDescent="0.25">
      <c r="K916">
        <v>411374.80000000005</v>
      </c>
    </row>
    <row r="917" spans="11:11" x14ac:dyDescent="0.25">
      <c r="K917">
        <v>427542.17999999993</v>
      </c>
    </row>
    <row r="918" spans="11:11" x14ac:dyDescent="0.25">
      <c r="K918">
        <v>23671.380000000005</v>
      </c>
    </row>
    <row r="919" spans="11:11" x14ac:dyDescent="0.25">
      <c r="K919">
        <v>121832.88</v>
      </c>
    </row>
    <row r="920" spans="11:11" x14ac:dyDescent="0.25">
      <c r="K920">
        <v>319760.74000000011</v>
      </c>
    </row>
    <row r="921" spans="11:11" x14ac:dyDescent="0.25">
      <c r="K921">
        <v>52309.420000000042</v>
      </c>
    </row>
    <row r="922" spans="11:11" x14ac:dyDescent="0.25">
      <c r="K922">
        <v>320353.72000000009</v>
      </c>
    </row>
    <row r="923" spans="11:11" x14ac:dyDescent="0.25">
      <c r="K923">
        <v>283058.65000000002</v>
      </c>
    </row>
    <row r="924" spans="11:11" x14ac:dyDescent="0.25">
      <c r="K924">
        <v>166552.5</v>
      </c>
    </row>
    <row r="925" spans="11:11" x14ac:dyDescent="0.25">
      <c r="K925">
        <v>304884.25999999989</v>
      </c>
    </row>
    <row r="926" spans="11:11" x14ac:dyDescent="0.25">
      <c r="K926">
        <v>481087.20000000019</v>
      </c>
    </row>
    <row r="927" spans="11:11" x14ac:dyDescent="0.25">
      <c r="K927">
        <v>506341.74000000011</v>
      </c>
    </row>
    <row r="928" spans="11:11" x14ac:dyDescent="0.25">
      <c r="K928">
        <v>-48198.90000000014</v>
      </c>
    </row>
    <row r="929" spans="11:11" x14ac:dyDescent="0.25">
      <c r="K929">
        <v>625160.5</v>
      </c>
    </row>
    <row r="930" spans="11:11" x14ac:dyDescent="0.25">
      <c r="K930">
        <v>-55032.280000000028</v>
      </c>
    </row>
    <row r="931" spans="11:11" x14ac:dyDescent="0.25">
      <c r="K931">
        <v>862128.85000000009</v>
      </c>
    </row>
    <row r="932" spans="11:11" x14ac:dyDescent="0.25">
      <c r="K932">
        <v>-28978.640000000014</v>
      </c>
    </row>
    <row r="933" spans="11:11" x14ac:dyDescent="0.25">
      <c r="K933">
        <v>239464.65999999992</v>
      </c>
    </row>
    <row r="934" spans="11:11" x14ac:dyDescent="0.25">
      <c r="K934">
        <v>451967.44999999984</v>
      </c>
    </row>
    <row r="935" spans="11:11" x14ac:dyDescent="0.25">
      <c r="K935">
        <v>314627.25</v>
      </c>
    </row>
    <row r="936" spans="11:11" x14ac:dyDescent="0.25">
      <c r="K936">
        <v>693341.77</v>
      </c>
    </row>
    <row r="937" spans="11:11" x14ac:dyDescent="0.25">
      <c r="K937">
        <v>355567.88</v>
      </c>
    </row>
    <row r="938" spans="11:11" x14ac:dyDescent="0.25">
      <c r="K938">
        <v>685869.63</v>
      </c>
    </row>
    <row r="939" spans="11:11" x14ac:dyDescent="0.25">
      <c r="K939">
        <v>231255.28000000014</v>
      </c>
    </row>
    <row r="940" spans="11:11" x14ac:dyDescent="0.25">
      <c r="K940">
        <v>407505.24</v>
      </c>
    </row>
    <row r="941" spans="11:11" x14ac:dyDescent="0.25">
      <c r="K941">
        <v>84258</v>
      </c>
    </row>
    <row r="942" spans="11:11" x14ac:dyDescent="0.25">
      <c r="K942">
        <v>717894.52999999991</v>
      </c>
    </row>
    <row r="943" spans="11:11" x14ac:dyDescent="0.25">
      <c r="K943">
        <v>224475.72000000009</v>
      </c>
    </row>
    <row r="944" spans="11:11" x14ac:dyDescent="0.25">
      <c r="K944">
        <v>340698.9</v>
      </c>
    </row>
    <row r="945" spans="11:11" x14ac:dyDescent="0.25">
      <c r="K945">
        <v>529310.69999999995</v>
      </c>
    </row>
    <row r="946" spans="11:11" x14ac:dyDescent="0.25">
      <c r="K946">
        <v>182214.80000000005</v>
      </c>
    </row>
    <row r="947" spans="11:11" x14ac:dyDescent="0.25">
      <c r="K947">
        <v>409458.17999999982</v>
      </c>
    </row>
    <row r="948" spans="11:11" x14ac:dyDescent="0.25">
      <c r="K948">
        <v>290086.91000000003</v>
      </c>
    </row>
    <row r="949" spans="11:11" x14ac:dyDescent="0.25">
      <c r="K949">
        <v>220570.14</v>
      </c>
    </row>
    <row r="950" spans="11:11" x14ac:dyDescent="0.25">
      <c r="K950">
        <v>341530.78999999992</v>
      </c>
    </row>
    <row r="951" spans="11:11" x14ac:dyDescent="0.25">
      <c r="K951">
        <v>619095.05999999982</v>
      </c>
    </row>
    <row r="952" spans="11:11" x14ac:dyDescent="0.25">
      <c r="K952">
        <v>-101263.18000000005</v>
      </c>
    </row>
    <row r="953" spans="11:11" x14ac:dyDescent="0.25">
      <c r="K953">
        <v>284688</v>
      </c>
    </row>
    <row r="954" spans="11:11" x14ac:dyDescent="0.25">
      <c r="K954">
        <v>445984.44000000006</v>
      </c>
    </row>
    <row r="955" spans="11:11" x14ac:dyDescent="0.25">
      <c r="K955">
        <v>111684.10000000009</v>
      </c>
    </row>
    <row r="956" spans="11:11" x14ac:dyDescent="0.25">
      <c r="K956">
        <v>691186.20999999985</v>
      </c>
    </row>
    <row r="957" spans="11:11" x14ac:dyDescent="0.25">
      <c r="K957">
        <v>513716.25</v>
      </c>
    </row>
    <row r="958" spans="11:11" x14ac:dyDescent="0.25">
      <c r="K958">
        <v>459515.77</v>
      </c>
    </row>
    <row r="959" spans="11:11" x14ac:dyDescent="0.25">
      <c r="K959">
        <v>297424.91999999993</v>
      </c>
    </row>
    <row r="960" spans="11:11" x14ac:dyDescent="0.25">
      <c r="K960">
        <v>240166.19999999995</v>
      </c>
    </row>
    <row r="961" spans="11:11" x14ac:dyDescent="0.25">
      <c r="K961">
        <v>202000.89999999991</v>
      </c>
    </row>
    <row r="962" spans="11:11" x14ac:dyDescent="0.25">
      <c r="K962">
        <v>136105.75</v>
      </c>
    </row>
    <row r="963" spans="11:11" x14ac:dyDescent="0.25">
      <c r="K963">
        <v>321104.59999999998</v>
      </c>
    </row>
    <row r="964" spans="11:11" x14ac:dyDescent="0.25">
      <c r="K964">
        <v>-76596.920000000042</v>
      </c>
    </row>
    <row r="965" spans="11:11" x14ac:dyDescent="0.25">
      <c r="K965">
        <v>-267160.06000000006</v>
      </c>
    </row>
    <row r="966" spans="11:11" x14ac:dyDescent="0.25">
      <c r="K966">
        <v>281655.69999999984</v>
      </c>
    </row>
    <row r="967" spans="11:11" x14ac:dyDescent="0.25">
      <c r="K967">
        <v>440223.80999999994</v>
      </c>
    </row>
    <row r="968" spans="11:11" x14ac:dyDescent="0.25">
      <c r="K968">
        <v>332588.95999999996</v>
      </c>
    </row>
    <row r="969" spans="11:11" x14ac:dyDescent="0.25">
      <c r="K969">
        <v>245633.43999999994</v>
      </c>
    </row>
    <row r="970" spans="11:11" x14ac:dyDescent="0.25">
      <c r="K970">
        <v>-31965.25</v>
      </c>
    </row>
    <row r="971" spans="11:11" x14ac:dyDescent="0.25">
      <c r="K971">
        <v>162527.72000000009</v>
      </c>
    </row>
    <row r="972" spans="11:11" x14ac:dyDescent="0.25">
      <c r="K972">
        <v>-254129.33999999997</v>
      </c>
    </row>
    <row r="973" spans="11:11" x14ac:dyDescent="0.25">
      <c r="K973">
        <v>426769.08000000007</v>
      </c>
    </row>
    <row r="974" spans="11:11" x14ac:dyDescent="0.25">
      <c r="K974">
        <v>176956.44000000006</v>
      </c>
    </row>
    <row r="975" spans="11:11" x14ac:dyDescent="0.25">
      <c r="K975">
        <v>615991.54000000015</v>
      </c>
    </row>
    <row r="976" spans="11:11" x14ac:dyDescent="0.25">
      <c r="K976">
        <v>123584.38000000012</v>
      </c>
    </row>
    <row r="977" spans="11:11" x14ac:dyDescent="0.25">
      <c r="K977">
        <v>174873.5</v>
      </c>
    </row>
    <row r="978" spans="11:11" x14ac:dyDescent="0.25">
      <c r="K978">
        <v>159524.29999999993</v>
      </c>
    </row>
    <row r="979" spans="11:11" x14ac:dyDescent="0.25">
      <c r="K979">
        <v>287257.30999999994</v>
      </c>
    </row>
    <row r="980" spans="11:11" x14ac:dyDescent="0.25">
      <c r="K980">
        <v>-45313.810000000056</v>
      </c>
    </row>
    <row r="981" spans="11:11" x14ac:dyDescent="0.25">
      <c r="K981">
        <v>116862.47000000009</v>
      </c>
    </row>
    <row r="982" spans="11:11" x14ac:dyDescent="0.25">
      <c r="K982">
        <v>510229.90000000014</v>
      </c>
    </row>
    <row r="983" spans="11:11" x14ac:dyDescent="0.25">
      <c r="K983">
        <v>-33925.399999999965</v>
      </c>
    </row>
    <row r="984" spans="11:11" x14ac:dyDescent="0.25">
      <c r="K984">
        <v>149952.20000000007</v>
      </c>
    </row>
    <row r="985" spans="11:11" x14ac:dyDescent="0.25">
      <c r="K985">
        <v>59480.699999999953</v>
      </c>
    </row>
    <row r="986" spans="11:11" x14ac:dyDescent="0.25">
      <c r="K986">
        <v>366323.14</v>
      </c>
    </row>
    <row r="987" spans="11:11" x14ac:dyDescent="0.25">
      <c r="K987">
        <v>263420.15000000002</v>
      </c>
    </row>
    <row r="988" spans="11:11" x14ac:dyDescent="0.25">
      <c r="K988">
        <v>131685.39000000001</v>
      </c>
    </row>
    <row r="989" spans="11:11" x14ac:dyDescent="0.25">
      <c r="K989">
        <v>-108563.80000000005</v>
      </c>
    </row>
    <row r="990" spans="11:11" x14ac:dyDescent="0.25">
      <c r="K990">
        <v>316661.88</v>
      </c>
    </row>
    <row r="991" spans="11:11" x14ac:dyDescent="0.25">
      <c r="K991">
        <v>-47406.959999999963</v>
      </c>
    </row>
    <row r="992" spans="11:11" x14ac:dyDescent="0.25">
      <c r="K992">
        <v>513358.72000000009</v>
      </c>
    </row>
    <row r="993" spans="11:11" x14ac:dyDescent="0.25">
      <c r="K993">
        <v>160422.25</v>
      </c>
    </row>
    <row r="994" spans="11:11" x14ac:dyDescent="0.25">
      <c r="K994">
        <v>-46978.099999999977</v>
      </c>
    </row>
    <row r="995" spans="11:11" x14ac:dyDescent="0.25">
      <c r="K995">
        <v>729923.04000000015</v>
      </c>
    </row>
    <row r="996" spans="11:11" x14ac:dyDescent="0.25">
      <c r="K996">
        <v>115195.04000000004</v>
      </c>
    </row>
    <row r="997" spans="11:11" x14ac:dyDescent="0.25">
      <c r="K997">
        <v>-215011.04000000004</v>
      </c>
    </row>
    <row r="998" spans="11:11" x14ac:dyDescent="0.25">
      <c r="K998">
        <v>180829.75000000012</v>
      </c>
    </row>
    <row r="999" spans="11:11" x14ac:dyDescent="0.25">
      <c r="K999">
        <v>164181.81000000006</v>
      </c>
    </row>
    <row r="1000" spans="11:11" x14ac:dyDescent="0.25">
      <c r="K1000">
        <v>233513.30000000005</v>
      </c>
    </row>
  </sheetData>
  <mergeCells count="7">
    <mergeCell ref="B2:J2"/>
    <mergeCell ref="B4:J6"/>
    <mergeCell ref="B7:F7"/>
    <mergeCell ref="B8:F8"/>
    <mergeCell ref="H8:J9"/>
    <mergeCell ref="B9:F9"/>
    <mergeCell ref="B10:F1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4" r:id="rId3" name="Button 2">
              <controlPr defaultSize="0" print="0" autoFill="0" autoPict="0" macro="[1]!ciclos">
                <anchor moveWithCells="1" sizeWithCells="1">
                  <from>
                    <xdr:col>7</xdr:col>
                    <xdr:colOff>38100</xdr:colOff>
                    <xdr:row>15</xdr:row>
                    <xdr:rowOff>47625</xdr:rowOff>
                  </from>
                  <to>
                    <xdr:col>9</xdr:col>
                    <xdr:colOff>0</xdr:colOff>
                    <xdr:row>17</xdr:row>
                    <xdr:rowOff>57150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1313-311F-4F35-88C7-005898ADCE90}">
  <dimension ref="B2:D38"/>
  <sheetViews>
    <sheetView workbookViewId="0">
      <selection activeCell="C17" sqref="B17:C17"/>
    </sheetView>
  </sheetViews>
  <sheetFormatPr defaultRowHeight="15" x14ac:dyDescent="0.25"/>
  <cols>
    <col min="4" max="4" width="17.42578125" customWidth="1"/>
  </cols>
  <sheetData>
    <row r="2" spans="2:4" ht="20.25" x14ac:dyDescent="0.3">
      <c r="B2" s="86" t="s">
        <v>52</v>
      </c>
      <c r="C2" s="86"/>
      <c r="D2" s="86"/>
    </row>
    <row r="4" spans="2:4" x14ac:dyDescent="0.25">
      <c r="B4" s="87" t="s">
        <v>53</v>
      </c>
      <c r="C4" s="87" t="s">
        <v>54</v>
      </c>
      <c r="D4" s="87" t="s">
        <v>53</v>
      </c>
    </row>
    <row r="5" spans="2:4" x14ac:dyDescent="0.25">
      <c r="B5" s="33">
        <v>0</v>
      </c>
      <c r="C5" s="33">
        <v>50</v>
      </c>
      <c r="D5" s="49">
        <f t="shared" ref="D5:D10" si="0">+(B5*200)^0.5+50</f>
        <v>50</v>
      </c>
    </row>
    <row r="6" spans="2:4" x14ac:dyDescent="0.25">
      <c r="B6" s="33">
        <f>+(C6-50)^2/2/100</f>
        <v>0.02</v>
      </c>
      <c r="C6" s="33">
        <v>52</v>
      </c>
      <c r="D6" s="49">
        <f t="shared" si="0"/>
        <v>52</v>
      </c>
    </row>
    <row r="7" spans="2:4" x14ac:dyDescent="0.25">
      <c r="B7" s="33">
        <f>+(C7-50)^2/2/100</f>
        <v>0.08</v>
      </c>
      <c r="C7" s="33">
        <v>54</v>
      </c>
      <c r="D7" s="49">
        <f t="shared" si="0"/>
        <v>54</v>
      </c>
    </row>
    <row r="8" spans="2:4" x14ac:dyDescent="0.25">
      <c r="B8" s="33">
        <f>+(C8-50)^2/2/100</f>
        <v>0.18</v>
      </c>
      <c r="C8" s="33">
        <v>56</v>
      </c>
      <c r="D8" s="49">
        <f t="shared" si="0"/>
        <v>56</v>
      </c>
    </row>
    <row r="9" spans="2:4" x14ac:dyDescent="0.25">
      <c r="B9" s="33">
        <f>+(C9-50)^2/2/100</f>
        <v>0.32</v>
      </c>
      <c r="C9" s="33">
        <v>58</v>
      </c>
      <c r="D9" s="49">
        <f t="shared" si="0"/>
        <v>58</v>
      </c>
    </row>
    <row r="10" spans="2:4" x14ac:dyDescent="0.25">
      <c r="B10" s="33">
        <f>+(C10-50)^2/2/100</f>
        <v>0.5</v>
      </c>
      <c r="C10" s="33">
        <v>60</v>
      </c>
      <c r="D10" s="49">
        <f t="shared" si="0"/>
        <v>60</v>
      </c>
    </row>
    <row r="11" spans="2:4" x14ac:dyDescent="0.25">
      <c r="B11" s="33">
        <f>(50-(70-C11)^2/2)/50/2+0.5</f>
        <v>0.67999999999999994</v>
      </c>
      <c r="C11" s="33">
        <v>62</v>
      </c>
      <c r="D11" s="41">
        <f>70-SQRT(100-200*(B11-0.5))</f>
        <v>62</v>
      </c>
    </row>
    <row r="12" spans="2:4" x14ac:dyDescent="0.25">
      <c r="B12" s="33">
        <f>(50-(70-C12)^2/2)/50/2+0.5</f>
        <v>0.82000000000000006</v>
      </c>
      <c r="C12" s="33">
        <v>64</v>
      </c>
      <c r="D12" s="41">
        <f>70-SQRT(100-200*(B12-0.5))</f>
        <v>64</v>
      </c>
    </row>
    <row r="13" spans="2:4" x14ac:dyDescent="0.25">
      <c r="B13" s="33">
        <f>(50-(70-C13)^2/2)/50/2+0.5</f>
        <v>0.91999999999999993</v>
      </c>
      <c r="C13" s="33">
        <v>66</v>
      </c>
      <c r="D13" s="41">
        <f>70-SQRT(100-200*(B13-0.5))</f>
        <v>66</v>
      </c>
    </row>
    <row r="14" spans="2:4" x14ac:dyDescent="0.25">
      <c r="B14" s="33">
        <f>(50-(70-C14)^2/2)/50/2+0.5</f>
        <v>0.98</v>
      </c>
      <c r="C14" s="33">
        <v>68</v>
      </c>
      <c r="D14" s="41">
        <f>70-SQRT(100-200*(B14-0.5))</f>
        <v>68</v>
      </c>
    </row>
    <row r="15" spans="2:4" x14ac:dyDescent="0.25">
      <c r="B15" s="33">
        <f>(50-(70-C15)^2/2)/50/2+0.5</f>
        <v>1</v>
      </c>
      <c r="C15" s="33">
        <v>70</v>
      </c>
      <c r="D15" s="41">
        <f>70-SQRT(100-200*(B15-0.5))</f>
        <v>70</v>
      </c>
    </row>
    <row r="17" spans="2:3" x14ac:dyDescent="0.25">
      <c r="B17" s="87" t="s">
        <v>55</v>
      </c>
      <c r="C17" s="87" t="s">
        <v>56</v>
      </c>
    </row>
    <row r="18" spans="2:3" x14ac:dyDescent="0.25">
      <c r="B18" s="33">
        <v>50</v>
      </c>
      <c r="C18" s="33">
        <f>IF(B18&lt;60,B18-50,70-B18)</f>
        <v>0</v>
      </c>
    </row>
    <row r="19" spans="2:3" x14ac:dyDescent="0.25">
      <c r="B19" s="33">
        <v>51</v>
      </c>
      <c r="C19" s="33">
        <f t="shared" ref="C19:C38" si="1">IF(B19&lt;60,B19-50,70-B19)</f>
        <v>1</v>
      </c>
    </row>
    <row r="20" spans="2:3" x14ac:dyDescent="0.25">
      <c r="B20" s="33">
        <v>52</v>
      </c>
      <c r="C20" s="33">
        <f t="shared" si="1"/>
        <v>2</v>
      </c>
    </row>
    <row r="21" spans="2:3" x14ac:dyDescent="0.25">
      <c r="B21" s="33">
        <v>53</v>
      </c>
      <c r="C21" s="33">
        <f t="shared" si="1"/>
        <v>3</v>
      </c>
    </row>
    <row r="22" spans="2:3" x14ac:dyDescent="0.25">
      <c r="B22" s="33">
        <v>54</v>
      </c>
      <c r="C22" s="33">
        <f t="shared" si="1"/>
        <v>4</v>
      </c>
    </row>
    <row r="23" spans="2:3" x14ac:dyDescent="0.25">
      <c r="B23" s="33">
        <v>55</v>
      </c>
      <c r="C23" s="33">
        <f t="shared" si="1"/>
        <v>5</v>
      </c>
    </row>
    <row r="24" spans="2:3" x14ac:dyDescent="0.25">
      <c r="B24" s="33">
        <v>56</v>
      </c>
      <c r="C24" s="33">
        <f t="shared" si="1"/>
        <v>6</v>
      </c>
    </row>
    <row r="25" spans="2:3" x14ac:dyDescent="0.25">
      <c r="B25" s="33">
        <v>57</v>
      </c>
      <c r="C25" s="33">
        <f t="shared" si="1"/>
        <v>7</v>
      </c>
    </row>
    <row r="26" spans="2:3" x14ac:dyDescent="0.25">
      <c r="B26" s="33">
        <v>58</v>
      </c>
      <c r="C26" s="33">
        <f t="shared" si="1"/>
        <v>8</v>
      </c>
    </row>
    <row r="27" spans="2:3" x14ac:dyDescent="0.25">
      <c r="B27" s="33">
        <v>59</v>
      </c>
      <c r="C27" s="33">
        <f t="shared" si="1"/>
        <v>9</v>
      </c>
    </row>
    <row r="28" spans="2:3" x14ac:dyDescent="0.25">
      <c r="B28" s="33">
        <v>60</v>
      </c>
      <c r="C28" s="33">
        <f t="shared" si="1"/>
        <v>10</v>
      </c>
    </row>
    <row r="29" spans="2:3" x14ac:dyDescent="0.25">
      <c r="B29" s="33">
        <v>61</v>
      </c>
      <c r="C29" s="33">
        <f t="shared" si="1"/>
        <v>9</v>
      </c>
    </row>
    <row r="30" spans="2:3" x14ac:dyDescent="0.25">
      <c r="B30" s="33">
        <v>62</v>
      </c>
      <c r="C30" s="33">
        <f t="shared" si="1"/>
        <v>8</v>
      </c>
    </row>
    <row r="31" spans="2:3" x14ac:dyDescent="0.25">
      <c r="B31" s="33">
        <v>63</v>
      </c>
      <c r="C31" s="33">
        <f t="shared" si="1"/>
        <v>7</v>
      </c>
    </row>
    <row r="32" spans="2:3" x14ac:dyDescent="0.25">
      <c r="B32" s="33">
        <v>64</v>
      </c>
      <c r="C32" s="33">
        <f t="shared" si="1"/>
        <v>6</v>
      </c>
    </row>
    <row r="33" spans="2:3" x14ac:dyDescent="0.25">
      <c r="B33" s="33">
        <v>65</v>
      </c>
      <c r="C33" s="33">
        <f t="shared" si="1"/>
        <v>5</v>
      </c>
    </row>
    <row r="34" spans="2:3" x14ac:dyDescent="0.25">
      <c r="B34" s="33">
        <v>66</v>
      </c>
      <c r="C34" s="33">
        <f t="shared" si="1"/>
        <v>4</v>
      </c>
    </row>
    <row r="35" spans="2:3" x14ac:dyDescent="0.25">
      <c r="B35" s="33">
        <v>67</v>
      </c>
      <c r="C35" s="33">
        <f t="shared" si="1"/>
        <v>3</v>
      </c>
    </row>
    <row r="36" spans="2:3" x14ac:dyDescent="0.25">
      <c r="B36" s="33">
        <v>68</v>
      </c>
      <c r="C36" s="33">
        <f t="shared" si="1"/>
        <v>2</v>
      </c>
    </row>
    <row r="37" spans="2:3" x14ac:dyDescent="0.25">
      <c r="B37" s="33">
        <v>69</v>
      </c>
      <c r="C37" s="33">
        <f t="shared" si="1"/>
        <v>1</v>
      </c>
    </row>
    <row r="38" spans="2:3" x14ac:dyDescent="0.25">
      <c r="B38" s="33">
        <v>70</v>
      </c>
      <c r="C38" s="33">
        <f t="shared" si="1"/>
        <v>0</v>
      </c>
    </row>
  </sheetData>
  <mergeCells count="1">
    <mergeCell ref="B2:D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4DDC85C3B42EF4494729AB3532BF7C6" ma:contentTypeVersion="8" ma:contentTypeDescription="Crear nuevo documento." ma:contentTypeScope="" ma:versionID="843aeb385abb86e85eacd69271a8554c">
  <xsd:schema xmlns:xsd="http://www.w3.org/2001/XMLSchema" xmlns:xs="http://www.w3.org/2001/XMLSchema" xmlns:p="http://schemas.microsoft.com/office/2006/metadata/properties" xmlns:ns2="e7a0accf-5f78-4c2c-af3c-724d667c60a7" targetNamespace="http://schemas.microsoft.com/office/2006/metadata/properties" ma:root="true" ma:fieldsID="e3297ac6f6a6f6d83709b6c78abd7df1" ns2:_="">
    <xsd:import namespace="e7a0accf-5f78-4c2c-af3c-724d667c60a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a0accf-5f78-4c2c-af3c-724d667c60a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e7a0accf-5f78-4c2c-af3c-724d667c60a7" xsi:nil="true"/>
  </documentManagement>
</p:properties>
</file>

<file path=customXml/itemProps1.xml><?xml version="1.0" encoding="utf-8"?>
<ds:datastoreItem xmlns:ds="http://schemas.openxmlformats.org/officeDocument/2006/customXml" ds:itemID="{C44DBEE0-A0E9-4AF8-9134-E7B9559092E3}"/>
</file>

<file path=customXml/itemProps2.xml><?xml version="1.0" encoding="utf-8"?>
<ds:datastoreItem xmlns:ds="http://schemas.openxmlformats.org/officeDocument/2006/customXml" ds:itemID="{FDB2DFA4-908E-47FB-A3BC-E68C1F8ECBD3}">
  <ds:schemaRefs>
    <ds:schemaRef ds:uri="http://schemas.microsoft.com/sharepoint/v3/contenttype/forms"/>
  </ds:schemaRefs>
</ds:datastoreItem>
</file>

<file path=customXml/itemProps3.xml><?xml version="1.0" encoding="utf-8"?>
<ds:datastoreItem xmlns:ds="http://schemas.openxmlformats.org/officeDocument/2006/customXml" ds:itemID="{CC2E6A78-7A70-44BD-B3A2-1846666CC180}">
  <ds:schemaRefs>
    <ds:schemaRef ds:uri="http://schemas.microsoft.com/office/infopath/2007/PartnerControls"/>
    <ds:schemaRef ds:uri="3eb85362-277c-4d9d-8575-6d53bac0b3cf"/>
    <ds:schemaRef ds:uri="http://www.w3.org/XML/1998/namespace"/>
    <ds:schemaRef ds:uri="http://purl.org/dc/elements/1.1/"/>
    <ds:schemaRef ds:uri="http://purl.org/dc/dcmitype/"/>
    <ds:schemaRef ds:uri="http://purl.org/dc/terms/"/>
    <ds:schemaRef ds:uri="http://schemas.microsoft.com/office/2006/documentManagement/types"/>
    <ds:schemaRef ds:uri="http://schemas.microsoft.com/office/2006/metadata/properties"/>
    <ds:schemaRef ds:uri="http://schemas.openxmlformats.org/package/2006/metadata/core-properties"/>
    <ds:schemaRef ds:uri="fdff20ec-fb2e-4772-889b-b346e139c97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Presentacion</vt:lpstr>
      <vt:lpstr>Modelo</vt:lpstr>
      <vt:lpstr>Distribuciones</vt:lpstr>
      <vt:lpstr>Código de MacroExcel</vt:lpstr>
      <vt:lpstr>Modelo Maximizacón</vt:lpstr>
      <vt:lpstr>Distribución Triangular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cutire</dc:creator>
  <cp:lastModifiedBy>fernando cutire</cp:lastModifiedBy>
  <dcterms:created xsi:type="dcterms:W3CDTF">2021-11-30T14:26:57Z</dcterms:created>
  <dcterms:modified xsi:type="dcterms:W3CDTF">2021-11-30T15:06:19Z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0x01010064DDC85C3B42EF4494729AB3532BF7C6</vt:lpwstr>
  </property>
</Properties>
</file>