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\\servidor-pc\Users\SERVIDOR\Documents\LOJA\LOJA\LICITAÇÕES\SUBMETER\08\2021-08-13_00452021_120628\proposta\"/>
    </mc:Choice>
  </mc:AlternateContent>
  <xr:revisionPtr revIDLastSave="0" documentId="13_ncr:1_{D55889E9-F9B6-415B-BE19-44A9A7019E2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role" sheetId="3" r:id="rId1"/>
    <sheet name="Planilha1" sheetId="7" r:id="rId2"/>
  </sheets>
  <definedNames>
    <definedName name="GLOBAL">Planilha1!$F$1</definedName>
    <definedName name="margeminicial">Controle!$C$4</definedName>
    <definedName name="margemmin">Controle!$C$3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7" l="1"/>
  <c r="L22" i="7"/>
  <c r="L23" i="7"/>
  <c r="L24" i="7"/>
  <c r="L25" i="7"/>
  <c r="L26" i="7"/>
  <c r="N28" i="7" l="1"/>
  <c r="D21" i="7"/>
  <c r="D22" i="7"/>
  <c r="D23" i="7"/>
  <c r="D24" i="7"/>
  <c r="D25" i="7"/>
  <c r="D26" i="7"/>
  <c r="L19" i="7"/>
  <c r="D19" i="7" s="1"/>
  <c r="F19" i="7" s="1"/>
  <c r="L20" i="7"/>
  <c r="D20" i="7" s="1"/>
  <c r="F20" i="7" s="1"/>
  <c r="L27" i="7"/>
  <c r="D27" i="7" s="1"/>
  <c r="K27" i="7" s="1"/>
  <c r="L3" i="7"/>
  <c r="L4" i="7"/>
  <c r="D4" i="7" s="1"/>
  <c r="L5" i="7"/>
  <c r="D5" i="7" s="1"/>
  <c r="L6" i="7"/>
  <c r="D6" i="7" s="1"/>
  <c r="L7" i="7"/>
  <c r="D7" i="7" s="1"/>
  <c r="L8" i="7"/>
  <c r="D8" i="7" s="1"/>
  <c r="L9" i="7"/>
  <c r="D9" i="7" s="1"/>
  <c r="L10" i="7"/>
  <c r="D10" i="7" s="1"/>
  <c r="L11" i="7"/>
  <c r="D11" i="7" s="1"/>
  <c r="L12" i="7"/>
  <c r="D12" i="7" s="1"/>
  <c r="L13" i="7"/>
  <c r="D13" i="7" s="1"/>
  <c r="L14" i="7"/>
  <c r="D14" i="7" s="1"/>
  <c r="L15" i="7"/>
  <c r="D15" i="7" s="1"/>
  <c r="L16" i="7"/>
  <c r="D16" i="7" s="1"/>
  <c r="L17" i="7"/>
  <c r="D17" i="7" s="1"/>
  <c r="L18" i="7"/>
  <c r="D18" i="7" s="1"/>
  <c r="F23" i="7" l="1"/>
  <c r="K23" i="7"/>
  <c r="F24" i="7"/>
  <c r="K24" i="7"/>
  <c r="F26" i="7"/>
  <c r="K26" i="7"/>
  <c r="F22" i="7"/>
  <c r="K22" i="7"/>
  <c r="F25" i="7"/>
  <c r="K25" i="7"/>
  <c r="F21" i="7"/>
  <c r="K21" i="7"/>
  <c r="D3" i="7"/>
  <c r="L28" i="7"/>
  <c r="J27" i="7"/>
  <c r="F27" i="7"/>
  <c r="K20" i="7"/>
  <c r="J20" i="7"/>
  <c r="J19" i="7"/>
  <c r="K19" i="7"/>
  <c r="K3" i="7"/>
  <c r="K4" i="7"/>
  <c r="K5" i="7"/>
  <c r="K6" i="7"/>
  <c r="J7" i="7"/>
  <c r="F8" i="7"/>
  <c r="F9" i="7"/>
  <c r="F11" i="7"/>
  <c r="J12" i="7"/>
  <c r="F13" i="7"/>
  <c r="F14" i="7"/>
  <c r="F15" i="7"/>
  <c r="J16" i="7"/>
  <c r="F17" i="7"/>
  <c r="J18" i="7"/>
  <c r="F7" i="7"/>
  <c r="F10" i="7"/>
  <c r="F18" i="7"/>
  <c r="J10" i="7"/>
  <c r="K7" i="7"/>
  <c r="K9" i="7"/>
  <c r="K10" i="7"/>
  <c r="J9" i="7" l="1"/>
  <c r="K17" i="7"/>
  <c r="J17" i="7"/>
  <c r="J15" i="7"/>
  <c r="K14" i="7"/>
  <c r="K15" i="7"/>
  <c r="J14" i="7"/>
  <c r="K18" i="7"/>
  <c r="K13" i="7"/>
  <c r="J13" i="7"/>
  <c r="J11" i="7"/>
  <c r="F12" i="7"/>
  <c r="F16" i="7"/>
  <c r="K11" i="7"/>
  <c r="J8" i="7"/>
  <c r="J4" i="7"/>
  <c r="K16" i="7"/>
  <c r="K12" i="7"/>
  <c r="K8" i="7"/>
  <c r="F5" i="7"/>
  <c r="J5" i="7"/>
  <c r="F6" i="7"/>
  <c r="J6" i="7"/>
  <c r="F3" i="7"/>
  <c r="F28" i="7" s="1"/>
  <c r="J3" i="7"/>
  <c r="F4" i="7"/>
</calcChain>
</file>

<file path=xl/sharedStrings.xml><?xml version="1.0" encoding="utf-8"?>
<sst xmlns="http://schemas.openxmlformats.org/spreadsheetml/2006/main" count="98" uniqueCount="61">
  <si>
    <t>Item</t>
  </si>
  <si>
    <t>Preço Unit.</t>
  </si>
  <si>
    <t>Preço Total</t>
  </si>
  <si>
    <t>Qtd</t>
  </si>
  <si>
    <t>Custo Unit.</t>
  </si>
  <si>
    <t>Mínimo</t>
  </si>
  <si>
    <t>Margem Mínima</t>
  </si>
  <si>
    <t>Margem Inicial</t>
  </si>
  <si>
    <t>Valor</t>
  </si>
  <si>
    <t>Chave</t>
  </si>
  <si>
    <t>Lucro Unit.</t>
  </si>
  <si>
    <t>Preço de Referencia</t>
  </si>
  <si>
    <t>Referencia</t>
  </si>
  <si>
    <t>Margem Atual</t>
  </si>
  <si>
    <t>Frete</t>
  </si>
  <si>
    <t>Uni min</t>
  </si>
  <si>
    <t>Marca</t>
  </si>
  <si>
    <t>PREGAO</t>
  </si>
  <si>
    <t>UASG</t>
  </si>
  <si>
    <t>NAO</t>
  </si>
  <si>
    <t>DISPUTA GLOBAL</t>
  </si>
  <si>
    <t>Desc</t>
  </si>
  <si>
    <t>Conversor de Mídia SC 10/100/1000 – Monomodo com as seguintes características: Conversor de mídia 10/100/1000 BASE-T para 1000 BASE SX/LX, similar ao modelo planet GT- 802S. Interfaces: 01 porta 10/100/1000Base-T auto sense e 01 porta 1000Base - SX/LX no padrão de conexão SC. Fonte de alimentação Bivolt. - Referência: Planet GT-802S ou equivalente. - 01 Ano de Garantia on-site</t>
  </si>
  <si>
    <t>INTELBRAS</t>
  </si>
  <si>
    <t>https://loja.dicomp.com.br/produto/11139/conversor-midia-intelbras-kgs-1120-sc-20km-monomodo-gigabit</t>
  </si>
  <si>
    <t>Conversor de Mídia SC 10/100/1000 – Multimodo com as seguintes Características: Conversor de mídia 10/100/1000 BASE-T para 1000 BASE SX/LX, similar ao modelo planet GT- 802. Interfaces: 01 porta 10/100/1000Base-T e 01 porta 1000Base - SX/LX no padrão de conexão SC. Fonte de alimentação Bivolt. - Referência: Planet GT-802 ou equivalente. - 01 Ano de Garantia on-site.</t>
  </si>
  <si>
    <t>https://loja.dicomp.com.br/produto/11301/conversor-midia-intelbras-kgm-1105-sc-0-5km-multimodo-gigabit</t>
  </si>
  <si>
    <t>PCYES</t>
  </si>
  <si>
    <t>Fonte ATX 12V v2.3 ou superior 450W Reais (ou superior) 24 pinos com pelo menos 04 conectores Sata, 1 Conector EPS12V 8 (4+4) pinos CPU, 01 Pci-E (6+2) e 3 IDE; Chave Liga/Desliga; 80Plus Bronze ou superior; PFC Ativo; Bi-volt; e Tensão-Corrente Saídas +12V máxima de 36A ou superior. - Referencias: EVGA 450W / CORSAIR CX 450 ou Equivalente;</t>
  </si>
  <si>
    <t>https://www.oderco.com.br/fonte-atx-500w-real-electro-v2-series-80-plus-white-3-anos---elv2whpto500w-28532.html</t>
  </si>
  <si>
    <t>Fonte ATX 12V v2.3 ou superior 650W Reais (ou superior) 24 pinos com pelo menos 06 conectores Sata, 1 Conector EPS12V 8 (4+4) pinos CPU, 02 Pci-E (6+2) e 4 IDE; Chave Liga/Desliga; 80Plus Bronze ou superior; PFC Ativo; Bi-volt; e Tensão-Corrente Saídas +12V de 54A máx ou superior. - Referencias: EVGA 650W / CORSAIR CX 650 ou Equivalente;</t>
  </si>
  <si>
    <t>Fonte ATX 12V v2.3 ou superior 750W Reais (ou superior) 24 pinos com pelo menos 08 conectores Sata, 1 Conector EPS12V 8 (4+4) pinos CPU, 04 Pci-E (6+2) e 4 IDE; Chave Liga/Desliga; 80Plus Bronze ou superior; PFC Ativo; Bi-volt; e Tensão-Corrente Saídas +12V de 62A máx ou superior.</t>
  </si>
  <si>
    <t>CORSAIR</t>
  </si>
  <si>
    <t>https://www.oderco.com.br/fonte-atx-650w---cv650---80-plus-bronze---com-cabo-de-forca---cp-9020236-br-36634.html</t>
  </si>
  <si>
    <t>COOLER MASTER</t>
  </si>
  <si>
    <t>https://www.oderco.com.br/fonte-atx-mwe-gold-750-v2-750w-80-plus-gold---mpe-7501-acaag-wo-36178.html</t>
  </si>
  <si>
    <t>Hd Interno 4 Tb 3,5” Serial Ata III 6.0 Gb/s.</t>
  </si>
  <si>
    <t>Hd Interno 6 Tb 3,5” Serial Ata III 6.0 Gb/s.</t>
  </si>
  <si>
    <t>SEAGATE</t>
  </si>
  <si>
    <t>IMPORTADO</t>
  </si>
  <si>
    <t>ALL NATIONS</t>
  </si>
  <si>
    <t>Hd Externo Slin (Portavel) USB 3.0, Capacidade 01 Tb - 2,5” cor Preto</t>
  </si>
  <si>
    <t>Hd Externo Slin (Portavel) USB 3.0, Capacidade 02 Tb - 2,5” cor Preto</t>
  </si>
  <si>
    <t>Hd Externo Slin (Portavel) USB 3.0, Capacidade 04 Tb - 2,5” cor Preto</t>
  </si>
  <si>
    <t>Hd Externo Slin (Portavel) USB 3.0, Capacidade 05 Tb - 2,5” cor Preto</t>
  </si>
  <si>
    <t>ADATA</t>
  </si>
  <si>
    <t>ALDO</t>
  </si>
  <si>
    <t>ODERÇO</t>
  </si>
  <si>
    <t>Memória Ddr3 Não-ECC 1600, 4Gb.</t>
  </si>
  <si>
    <t>Memória Ddr4 Não-ECC 2400, 4Gb.</t>
  </si>
  <si>
    <t>Memória Ddr4 Não-ECC 2666, 4Gb. 439133</t>
  </si>
  <si>
    <t>Memória Ddr4 Não-ECC 2933, 8Gb.</t>
  </si>
  <si>
    <t>KEEPDATA</t>
  </si>
  <si>
    <t>Memoria Ddr4 2400hz, 4Gb para notebook</t>
  </si>
  <si>
    <t>HIKIVISION</t>
  </si>
  <si>
    <t>PAUTA</t>
  </si>
  <si>
    <t>SSD 2,5” 240GB/250GB/256GB com Leitura/Gravação Sequencial de pelo menos 500/350 ou superior.</t>
  </si>
  <si>
    <t>SSD M.2 240GB/250GB/256GB (Socket 3, M key, type 2280 PCIe Gen 3 x4) com Leitura/Gravação Sequencial de pelo menos 2000/1000 ou superior</t>
  </si>
  <si>
    <t>MAZER</t>
  </si>
  <si>
    <t>KINGSTON A2000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</si>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</sst>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_-;\-&quot;R$&quot;\ * #,##0.0000_-;_-&quot;R$&quot;\ * &quot;-&quot;??_-;_-@_-"/>
    <numFmt numFmtId="165" formatCode="&quot;R$&quot;\ #,##0.00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Nirmala UI"/>
      <family val="2"/>
    </font>
    <font>
      <b/>
      <sz val="14"/>
      <color theme="0"/>
      <name val="Nirmala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ck">
        <color theme="0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44" fontId="0" fillId="0" borderId="0" xfId="1" applyFont="1" applyFill="1" applyBorder="1"/>
    <xf numFmtId="165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6" fontId="2" fillId="0" borderId="0" xfId="2" applyNumberFormat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left" vertical="center" indent="1"/>
    </xf>
    <xf numFmtId="0" fontId="2" fillId="0" borderId="0" xfId="0" applyFont="1" applyFill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6" fontId="2" fillId="0" borderId="0" xfId="2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4" fontId="3" fillId="2" borderId="0" xfId="1" applyFont="1" applyFill="1" applyBorder="1" applyAlignment="1">
      <alignment horizontal="center" vertical="center" wrapText="1"/>
    </xf>
    <xf numFmtId="0" fontId="2" fillId="3" borderId="0" xfId="3" applyNumberFormat="1" applyFont="1" applyFill="1" applyBorder="1" applyAlignment="1">
      <alignment horizontal="center" vertical="center"/>
    </xf>
    <xf numFmtId="0" fontId="2" fillId="3" borderId="0" xfId="3" applyNumberFormat="1" applyFont="1" applyFill="1" applyAlignment="1">
      <alignment horizontal="center" vertical="center"/>
    </xf>
    <xf numFmtId="165" fontId="2" fillId="3" borderId="0" xfId="1" applyNumberFormat="1" applyFont="1" applyFill="1" applyBorder="1" applyAlignment="1">
      <alignment horizontal="center" vertical="center"/>
    </xf>
    <xf numFmtId="44" fontId="2" fillId="3" borderId="0" xfId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Alignment="1">
      <alignment horizontal="center" vertical="center"/>
    </xf>
    <xf numFmtId="44" fontId="2" fillId="3" borderId="0" xfId="1" applyNumberFormat="1" applyFont="1" applyFill="1" applyBorder="1" applyAlignment="1">
      <alignment horizontal="center" vertical="center"/>
    </xf>
    <xf numFmtId="0" fontId="2" fillId="3" borderId="0" xfId="1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indent="1"/>
    </xf>
    <xf numFmtId="44" fontId="2" fillId="3" borderId="0" xfId="1" applyNumberFormat="1" applyFont="1" applyFill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indent="2"/>
    </xf>
    <xf numFmtId="0" fontId="2" fillId="0" borderId="0" xfId="0" applyFont="1" applyFill="1" applyAlignment="1">
      <alignment horizontal="left" vertical="center" indent="3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165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inden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5" formatCode="&quot;R$&quot;\ 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&quot;R$&quot;\ #,##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5" formatCode="&quot;R$&quot;\ #,##0.00"/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5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6" formatCode="0.00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4" formatCode="_-&quot;R$&quot;\ * #,##0.0000_-;\-&quot;R$&quot;\ * #,##0.0000_-;_-&quot;R$&quot;\ 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5" formatCode="&quot;R$&quot;\ #,##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5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165" formatCode="&quot;R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Nirmala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Nirmala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 style="medium">
          <color rgb="FF94AD3A"/>
        </top>
        <bottom style="medium">
          <color rgb="FF94AD3A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rgb="FF94AD3A"/>
        </top>
        <bottom style="medium">
          <color rgb="FF94AD3A"/>
        </bottom>
        <vertical/>
        <horizontal/>
      </border>
    </dxf>
    <dxf>
      <border diagonalUp="0" diagonalDown="0">
        <left style="thick">
          <color theme="0"/>
        </left>
        <right style="thick">
          <color theme="0"/>
        </right>
        <top style="medium">
          <color rgb="FF94AD3A"/>
        </top>
        <bottom style="medium">
          <color rgb="FF94AD3A"/>
        </bottom>
        <vertical/>
        <horizontal/>
      </border>
    </dxf>
    <dxf>
      <font>
        <b/>
        <i val="0"/>
        <color auto="1"/>
      </font>
      <fill>
        <patternFill patternType="solid">
          <fgColor rgb="FF94AD3A"/>
          <bgColor rgb="FF94AD3A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>
          <bgColor theme="0" tint="-4.9989318521683403E-2"/>
        </patternFill>
      </fill>
      <border diagonalUp="0" diagonalDown="0">
        <left/>
        <right/>
        <top style="medium">
          <color rgb="FF4DE3CF"/>
        </top>
        <bottom style="medium">
          <color rgb="FF4DE3CF"/>
        </bottom>
        <vertical/>
        <horizontal/>
      </border>
    </dxf>
    <dxf>
      <font>
        <b val="0"/>
        <i val="0"/>
        <color theme="1"/>
      </font>
      <fill>
        <patternFill>
          <bgColor theme="0"/>
        </patternFill>
      </fill>
      <border diagonalUp="0" diagonalDown="0">
        <left/>
        <right/>
        <top style="medium">
          <color rgb="FF4DE3CF"/>
        </top>
        <bottom style="medium">
          <color rgb="FF4DE3CF"/>
        </bottom>
        <vertical/>
        <horizontal/>
      </border>
    </dxf>
    <dxf>
      <border diagonalUp="0" diagonalDown="0">
        <left style="thick">
          <color theme="0"/>
        </left>
        <right style="thick">
          <color theme="0"/>
        </right>
        <top/>
        <bottom/>
        <vertical/>
        <horizontal/>
      </border>
    </dxf>
    <dxf>
      <font>
        <b/>
        <i val="0"/>
        <color auto="1"/>
      </font>
      <fill>
        <patternFill>
          <fgColor rgb="FF4DE3CF"/>
          <bgColor rgb="FF4DE3CF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Tabela de Proposta" pivot="0" count="5" xr9:uid="{EBEC803F-CFFF-4477-9C63-E8E62607EC32}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  <tableStyle name="Tabela de Proposta 2" pivot="0" count="5" xr9:uid="{43FDF0E3-C4CE-4F51-8C91-BCEFE85BCF7C}">
      <tableStyleElement type="wholeTable" dxfId="39"/>
      <tableStyleElement type="headerRow" dxfId="38"/>
      <tableStyleElement type="firstColumn" dxfId="37"/>
      <tableStyleElement type="firstRowStripe" dxfId="36"/>
      <tableStyleElement type="secondRowStripe" dxfId="35"/>
    </tableStyle>
  </tableStyles>
  <colors>
    <mruColors>
      <color rgb="FF4DE3CF"/>
      <color rgb="FF91A93D"/>
      <color rgb="FF77FCD4"/>
      <color rgb="FF42F5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3A369C-C550-4FA3-AD11-364E239B9011}" name="Tabela3" displayName="Tabela3" ref="B2:C4" totalsRowShown="0" headerRowDxfId="34" dataDxfId="33">
  <autoFilter ref="B2:C4" xr:uid="{BB170E43-18A3-4219-BA65-6138996014B3}"/>
  <tableColumns count="2">
    <tableColumn id="1" xr3:uid="{E4BA1C55-82A9-4C3A-A70F-23456A600274}" name="Chave" dataDxfId="32"/>
    <tableColumn id="2" xr3:uid="{F8CDA87E-4F9A-411C-8395-E05DE697D3CA}" name="Valor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C5A30-DFCA-4E98-BC26-5EDA153EC10A}" name="proposta3" displayName="proposta3" ref="A2:N28" totalsRowCount="1" headerRowDxfId="30" dataDxfId="29" totalsRowDxfId="28">
  <tableColumns count="14">
    <tableColumn id="1" xr3:uid="{9F3638A3-D219-4AD8-8A81-4CC82D06DA0D}" name="Item" totalsRowLabel="Total" dataDxfId="27" totalsRowDxfId="13"/>
    <tableColumn id="2" xr3:uid="{FC3C0B1D-C05A-4CCC-8F75-A59C31D48718}" name="Desc" dataDxfId="26" totalsRowDxfId="12"/>
    <tableColumn id="3" xr3:uid="{0C001682-5838-4BBF-AA97-E825322A3A98}" name="Marca" dataDxfId="25" totalsRowDxfId="11"/>
    <tableColumn id="4" xr3:uid="{DC59B2D8-DC3D-454A-A26E-106EFF360568}" name="Preço Unit." dataDxfId="24" totalsRowDxfId="10" dataCellStyle="Moeda">
      <calculatedColumnFormula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calculatedColumnFormula>
    </tableColumn>
    <tableColumn id="11" xr3:uid="{4A0D55A4-73D6-4F55-8AFA-A2DBF11E6560}" name="Qtd" dataDxfId="23" totalsRowDxfId="9" dataCellStyle="Vírgula"/>
    <tableColumn id="5" xr3:uid="{A1208241-EE0B-44EF-AFDA-35991F97A06D}" name="Preço Total" totalsRowFunction="sum" dataDxfId="22" totalsRowDxfId="8" dataCellStyle="Moeda">
      <calculatedColumnFormula>IFERROR(ROUND(proposta3[[#This Row],[Qtd]]*proposta3[[#This Row],[Preço Unit.]],2),"")</calculatedColumnFormula>
    </tableColumn>
    <tableColumn id="6" xr3:uid="{D15FAE8F-7A21-42A6-AF50-7C0A6A7E9BC2}" name="Frete" dataDxfId="21" totalsRowDxfId="7" dataCellStyle="Moeda"/>
    <tableColumn id="18" xr3:uid="{16CDF731-8011-432F-886F-79C533158317}" name="Custo Unit." dataDxfId="20" totalsRowDxfId="6" dataCellStyle="Moeda"/>
    <tableColumn id="7" xr3:uid="{2CCFADE1-717A-407F-99FB-492175A9A25C}" name="Uni min" dataDxfId="19" totalsRowDxfId="5" dataCellStyle="Moeda"/>
    <tableColumn id="8" xr3:uid="{DFAE3169-6BF4-49C1-B8B5-C6034D7590E2}" name="Lucro Unit." dataDxfId="18" totalsRowDxfId="4" dataCellStyle="Moeda">
      <calculatedColumnFormula>IFERROR(ROUND(proposta3[[#This Row],[Preço Unit.]]-proposta3[[#This Row],[Custo Unit.]],4),"")</calculatedColumnFormula>
    </tableColumn>
    <tableColumn id="9" xr3:uid="{FED2B227-AC2C-45F3-9488-0B07C8883384}" name="Margem Atual" dataDxfId="17" totalsRowDxfId="3" dataCellStyle="Porcentagem">
      <calculatedColumnFormula>IFERROR(ROUND((proposta3[[#This Row],[Preço Unit.]]-(proposta3[[#This Row],[Custo Unit.]]+(proposta3[[#This Row],[Frete]]/proposta3[[#This Row],[Uni min]])))/proposta3[[#This Row],[Preço Unit.]],4),"")</calculatedColumnFormula>
    </tableColumn>
    <tableColumn id="10" xr3:uid="{336CBF62-5668-48F0-B738-6B9E951A12E4}" name="Mínimo" totalsRowFunction="sum" dataDxfId="16" totalsRowDxfId="2" dataCellStyle="Moeda">
      <calculatedColumnFormula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calculatedColumnFormula>
    </tableColumn>
    <tableColumn id="12" xr3:uid="{FE5043A4-B5A8-460A-BD40-07CAA168EB39}" name="Preço de Referencia" dataDxfId="15" totalsRowDxfId="1"/>
    <tableColumn id="15" xr3:uid="{E5B8CA97-0764-49A1-B322-5E42C75C8129}" name="Referencia" totalsRowFunction="count" dataDxfId="14" totalsRowDxfId="0"/>
  </tableColumns>
  <tableStyleInfo name="Tabela de Proposta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88D8-06FF-482C-8BD4-D627A0D21D8F}">
  <dimension ref="B2:C4"/>
  <sheetViews>
    <sheetView workbookViewId="0">
      <selection activeCell="C4" sqref="C4"/>
    </sheetView>
  </sheetViews>
  <sheetFormatPr defaultRowHeight="17.25" x14ac:dyDescent="0.25"/>
  <cols>
    <col min="1" max="1" width="9.140625" style="1"/>
    <col min="2" max="2" width="18.140625" style="1" bestFit="1" customWidth="1"/>
    <col min="3" max="3" width="11.7109375" style="1" bestFit="1" customWidth="1"/>
    <col min="4" max="16384" width="9.140625" style="1"/>
  </cols>
  <sheetData>
    <row r="2" spans="2:3" x14ac:dyDescent="0.25">
      <c r="B2" s="1" t="s">
        <v>9</v>
      </c>
      <c r="C2" s="1" t="s">
        <v>8</v>
      </c>
    </row>
    <row r="3" spans="2:3" x14ac:dyDescent="0.25">
      <c r="B3" s="1" t="s">
        <v>6</v>
      </c>
      <c r="C3" s="1">
        <v>0.2</v>
      </c>
    </row>
    <row r="4" spans="2:3" x14ac:dyDescent="0.25">
      <c r="B4" s="1" t="s">
        <v>7</v>
      </c>
      <c r="C4" s="1">
        <v>0.8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01AF-B33F-4DA6-ADBF-51D81C12A230}">
  <dimension ref="A1:N28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7" sqref="C27"/>
    </sheetView>
  </sheetViews>
  <sheetFormatPr defaultRowHeight="15" x14ac:dyDescent="0.25"/>
  <cols>
    <col min="1" max="1" width="8.28515625" bestFit="1" customWidth="1"/>
    <col min="2" max="2" width="10.7109375" customWidth="1"/>
    <col min="3" max="3" width="12.42578125" customWidth="1"/>
    <col min="4" max="4" width="20.140625" customWidth="1"/>
    <col min="5" max="5" width="20.42578125" customWidth="1"/>
    <col min="6" max="6" width="20.140625" customWidth="1"/>
    <col min="7" max="7" width="17.7109375" style="2" bestFit="1" customWidth="1"/>
    <col min="8" max="8" width="20.140625" customWidth="1"/>
    <col min="9" max="9" width="18" style="2" customWidth="1"/>
    <col min="10" max="10" width="20.140625" customWidth="1"/>
    <col min="11" max="11" width="15.85546875" bestFit="1" customWidth="1"/>
    <col min="12" max="13" width="20.140625" customWidth="1"/>
    <col min="14" max="14" width="20" customWidth="1"/>
    <col min="15" max="15" width="53" customWidth="1"/>
  </cols>
  <sheetData>
    <row r="1" spans="1:14" x14ac:dyDescent="0.25">
      <c r="A1" s="16" t="s">
        <v>17</v>
      </c>
      <c r="B1" s="17"/>
      <c r="C1" s="16" t="s">
        <v>18</v>
      </c>
      <c r="D1" s="17"/>
      <c r="E1" s="18" t="s">
        <v>20</v>
      </c>
      <c r="F1" s="17" t="s">
        <v>19</v>
      </c>
    </row>
    <row r="2" spans="1:14" ht="40.5" x14ac:dyDescent="0.25">
      <c r="A2" s="7" t="s">
        <v>0</v>
      </c>
      <c r="B2" s="8" t="s">
        <v>21</v>
      </c>
      <c r="C2" s="8" t="s">
        <v>16</v>
      </c>
      <c r="D2" s="9" t="s">
        <v>1</v>
      </c>
      <c r="E2" s="19" t="s">
        <v>3</v>
      </c>
      <c r="F2" s="9" t="s">
        <v>2</v>
      </c>
      <c r="G2" s="19" t="s">
        <v>14</v>
      </c>
      <c r="H2" s="20" t="s">
        <v>4</v>
      </c>
      <c r="I2" s="19" t="s">
        <v>15</v>
      </c>
      <c r="J2" s="6" t="s">
        <v>10</v>
      </c>
      <c r="K2" s="9" t="s">
        <v>13</v>
      </c>
      <c r="L2" s="9" t="s">
        <v>5</v>
      </c>
      <c r="M2" s="19" t="s">
        <v>11</v>
      </c>
      <c r="N2" s="9" t="s">
        <v>12</v>
      </c>
    </row>
    <row r="3" spans="1:14" ht="17.25" x14ac:dyDescent="0.25">
      <c r="A3" s="10">
        <v>23</v>
      </c>
      <c r="B3" s="33" t="s">
        <v>22</v>
      </c>
      <c r="C3" s="31" t="s">
        <v>23</v>
      </c>
      <c r="D3" s="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891.67</v>
      </c>
      <c r="E3" s="21">
        <v>81</v>
      </c>
      <c r="F3" s="3">
        <f>IFERROR(ROUND(proposta3[[#This Row],[Qtd]]*proposta3[[#This Row],[Preço Unit.]],2),"")</f>
        <v>72225.27</v>
      </c>
      <c r="G3" s="23">
        <v>100</v>
      </c>
      <c r="H3" s="24">
        <v>460</v>
      </c>
      <c r="I3" s="25">
        <v>1</v>
      </c>
      <c r="J3" s="4">
        <f>IFERROR(ROUND(proposta3[[#This Row],[Preço Unit.]]-proposta3[[#This Row],[Custo Unit.]],4),"")</f>
        <v>431.67</v>
      </c>
      <c r="K3" s="5">
        <f>IFERROR(ROUND((proposta3[[#This Row],[Preço Unit.]]-(proposta3[[#This Row],[Custo Unit.]]+(proposta3[[#This Row],[Frete]]/proposta3[[#This Row],[Uni min]])))/proposta3[[#This Row],[Preço Unit.]],4),"")</f>
        <v>0.372</v>
      </c>
      <c r="L3" s="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700</v>
      </c>
      <c r="M3" s="30">
        <v>891.67</v>
      </c>
      <c r="N3" s="11" t="s">
        <v>24</v>
      </c>
    </row>
    <row r="4" spans="1:14" ht="17.25" x14ac:dyDescent="0.25">
      <c r="A4" s="1">
        <v>24</v>
      </c>
      <c r="B4" s="33" t="s">
        <v>25</v>
      </c>
      <c r="C4" s="31" t="s">
        <v>23</v>
      </c>
      <c r="D4" s="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858</v>
      </c>
      <c r="E4" s="21">
        <v>80</v>
      </c>
      <c r="F4" s="3">
        <f>IFERROR(ROUND(proposta3[[#This Row],[Qtd]]*proposta3[[#This Row],[Preço Unit.]],2),"")</f>
        <v>68640</v>
      </c>
      <c r="G4" s="23">
        <v>100</v>
      </c>
      <c r="H4" s="24">
        <v>420</v>
      </c>
      <c r="I4" s="26">
        <v>1</v>
      </c>
      <c r="J4" s="4">
        <f>IFERROR(ROUND(proposta3[[#This Row],[Preço Unit.]]-proposta3[[#This Row],[Custo Unit.]],4),"")</f>
        <v>438</v>
      </c>
      <c r="K4" s="5">
        <f>IFERROR(ROUND((proposta3[[#This Row],[Preço Unit.]]-(proposta3[[#This Row],[Custo Unit.]]+(proposta3[[#This Row],[Frete]]/proposta3[[#This Row],[Uni min]])))/proposta3[[#This Row],[Preço Unit.]],4),"")</f>
        <v>0.39389999999999997</v>
      </c>
      <c r="L4" s="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650</v>
      </c>
      <c r="M4" s="30">
        <v>858</v>
      </c>
      <c r="N4" s="11" t="s">
        <v>26</v>
      </c>
    </row>
    <row r="5" spans="1:14" ht="17.25" x14ac:dyDescent="0.25">
      <c r="A5" s="1">
        <v>27</v>
      </c>
      <c r="B5" s="33" t="s">
        <v>28</v>
      </c>
      <c r="C5" s="31" t="s">
        <v>27</v>
      </c>
      <c r="D5" s="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655</v>
      </c>
      <c r="E5" s="21">
        <v>401</v>
      </c>
      <c r="F5" s="3">
        <f>IFERROR(ROUND(proposta3[[#This Row],[Qtd]]*proposta3[[#This Row],[Preço Unit.]],2),"")</f>
        <v>262655</v>
      </c>
      <c r="G5" s="23">
        <v>100</v>
      </c>
      <c r="H5" s="24">
        <v>255</v>
      </c>
      <c r="I5" s="26">
        <v>1</v>
      </c>
      <c r="J5" s="4">
        <f>IFERROR(ROUND(proposta3[[#This Row],[Preço Unit.]]-proposta3[[#This Row],[Custo Unit.]],4),"")</f>
        <v>400</v>
      </c>
      <c r="K5" s="5">
        <f>IFERROR(ROUND((proposta3[[#This Row],[Preço Unit.]]-(proposta3[[#This Row],[Custo Unit.]]+(proposta3[[#This Row],[Frete]]/proposta3[[#This Row],[Uni min]])))/proposta3[[#This Row],[Preço Unit.]],4),"")</f>
        <v>0.45800000000000002</v>
      </c>
      <c r="L5" s="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443.75</v>
      </c>
      <c r="M5" s="30">
        <v>655</v>
      </c>
      <c r="N5" s="11" t="s">
        <v>29</v>
      </c>
    </row>
    <row r="6" spans="1:14" ht="17.25" x14ac:dyDescent="0.25">
      <c r="A6" s="1">
        <v>28</v>
      </c>
      <c r="B6" s="33" t="s">
        <v>30</v>
      </c>
      <c r="C6" s="31" t="s">
        <v>32</v>
      </c>
      <c r="D6" s="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810</v>
      </c>
      <c r="E6" s="21">
        <v>148</v>
      </c>
      <c r="F6" s="3">
        <f>IFERROR(ROUND(proposta3[[#This Row],[Qtd]]*proposta3[[#This Row],[Preço Unit.]],2),"")</f>
        <v>119880</v>
      </c>
      <c r="G6" s="23">
        <v>100</v>
      </c>
      <c r="H6" s="24">
        <v>370</v>
      </c>
      <c r="I6" s="26">
        <v>1</v>
      </c>
      <c r="J6" s="4">
        <f>IFERROR(ROUND(proposta3[[#This Row],[Preço Unit.]]-proposta3[[#This Row],[Custo Unit.]],4),"")</f>
        <v>440</v>
      </c>
      <c r="K6" s="5">
        <f>IFERROR(ROUND((proposta3[[#This Row],[Preço Unit.]]-(proposta3[[#This Row],[Custo Unit.]]+(proposta3[[#This Row],[Frete]]/proposta3[[#This Row],[Uni min]])))/proposta3[[#This Row],[Preço Unit.]],4),"")</f>
        <v>0.41980000000000001</v>
      </c>
      <c r="L6" s="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587.5</v>
      </c>
      <c r="M6" s="30">
        <v>810</v>
      </c>
      <c r="N6" s="11" t="s">
        <v>33</v>
      </c>
    </row>
    <row r="7" spans="1:14" ht="17.25" x14ac:dyDescent="0.25">
      <c r="A7" s="12">
        <v>29</v>
      </c>
      <c r="B7" s="34" t="s">
        <v>31</v>
      </c>
      <c r="C7" s="32" t="s">
        <v>34</v>
      </c>
      <c r="D7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948</v>
      </c>
      <c r="E7" s="22">
        <v>5</v>
      </c>
      <c r="F7" s="13">
        <f>IFERROR(ROUND(proposta3[[#This Row],[Qtd]]*proposta3[[#This Row],[Preço Unit.]],2),"")</f>
        <v>4740</v>
      </c>
      <c r="G7" s="27">
        <v>100</v>
      </c>
      <c r="H7" s="28">
        <v>630</v>
      </c>
      <c r="I7" s="29">
        <v>1</v>
      </c>
      <c r="J7" s="4">
        <f>IFERROR(ROUND(proposta3[[#This Row],[Preço Unit.]]-proposta3[[#This Row],[Custo Unit.]],4),"")</f>
        <v>318</v>
      </c>
      <c r="K7" s="14">
        <f>IFERROR(ROUND((proposta3[[#This Row],[Preço Unit.]]-(proposta3[[#This Row],[Custo Unit.]]+(proposta3[[#This Row],[Frete]]/proposta3[[#This Row],[Uni min]])))/proposta3[[#This Row],[Preço Unit.]],4),"")</f>
        <v>0.23</v>
      </c>
      <c r="L7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912.5</v>
      </c>
      <c r="M7" s="30">
        <v>948</v>
      </c>
      <c r="N7" s="35" t="s">
        <v>35</v>
      </c>
    </row>
    <row r="8" spans="1:14" ht="17.25" x14ac:dyDescent="0.25">
      <c r="A8" s="12">
        <v>33</v>
      </c>
      <c r="B8" s="34" t="s">
        <v>36</v>
      </c>
      <c r="C8" s="32" t="s">
        <v>38</v>
      </c>
      <c r="D8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1123</v>
      </c>
      <c r="E8" s="22">
        <v>25</v>
      </c>
      <c r="F8" s="13">
        <f>IFERROR(ROUND(proposta3[[#This Row],[Qtd]]*proposta3[[#This Row],[Preço Unit.]],2),"")</f>
        <v>28075</v>
      </c>
      <c r="G8" s="27">
        <v>100</v>
      </c>
      <c r="H8" s="28">
        <v>565</v>
      </c>
      <c r="I8" s="29">
        <v>1</v>
      </c>
      <c r="J8" s="4">
        <f>IFERROR(ROUND(proposta3[[#This Row],[Preço Unit.]]-proposta3[[#This Row],[Custo Unit.]],4),"")</f>
        <v>558</v>
      </c>
      <c r="K8" s="14">
        <f>IFERROR(ROUND((proposta3[[#This Row],[Preço Unit.]]-(proposta3[[#This Row],[Custo Unit.]]+(proposta3[[#This Row],[Frete]]/proposta3[[#This Row],[Uni min]])))/proposta3[[#This Row],[Preço Unit.]],4),"")</f>
        <v>0.4078</v>
      </c>
      <c r="L8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831.25</v>
      </c>
      <c r="M8" s="30">
        <v>1123</v>
      </c>
      <c r="N8" s="15" t="s">
        <v>39</v>
      </c>
    </row>
    <row r="9" spans="1:14" ht="17.25" x14ac:dyDescent="0.25">
      <c r="A9" s="12">
        <v>34</v>
      </c>
      <c r="B9" s="34" t="s">
        <v>37</v>
      </c>
      <c r="C9" s="32" t="s">
        <v>38</v>
      </c>
      <c r="D9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2033</v>
      </c>
      <c r="E9" s="22">
        <v>32</v>
      </c>
      <c r="F9" s="13">
        <f>IFERROR(ROUND(proposta3[[#This Row],[Qtd]]*proposta3[[#This Row],[Preço Unit.]],2),"")</f>
        <v>65056</v>
      </c>
      <c r="G9" s="27">
        <v>100</v>
      </c>
      <c r="H9" s="28">
        <v>1135</v>
      </c>
      <c r="I9" s="29">
        <v>1</v>
      </c>
      <c r="J9" s="4">
        <f>IFERROR(ROUND(proposta3[[#This Row],[Preço Unit.]]-proposta3[[#This Row],[Custo Unit.]],4),"")</f>
        <v>898</v>
      </c>
      <c r="K9" s="14">
        <f>IFERROR(ROUND((proposta3[[#This Row],[Preço Unit.]]-(proposta3[[#This Row],[Custo Unit.]]+(proposta3[[#This Row],[Frete]]/proposta3[[#This Row],[Uni min]])))/proposta3[[#This Row],[Preço Unit.]],4),"")</f>
        <v>0.39250000000000002</v>
      </c>
      <c r="L9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1543.75</v>
      </c>
      <c r="M9" s="30">
        <v>2033</v>
      </c>
      <c r="N9" s="15" t="s">
        <v>39</v>
      </c>
    </row>
    <row r="10" spans="1:14" ht="17.25" x14ac:dyDescent="0.25">
      <c r="A10" s="12">
        <v>43</v>
      </c>
      <c r="B10" s="34" t="s">
        <v>41</v>
      </c>
      <c r="C10" s="32" t="s">
        <v>45</v>
      </c>
      <c r="D10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614</v>
      </c>
      <c r="E10" s="22">
        <v>30</v>
      </c>
      <c r="F10" s="13">
        <f>IFERROR(ROUND(proposta3[[#This Row],[Qtd]]*proposta3[[#This Row],[Preço Unit.]],2),"")</f>
        <v>18420</v>
      </c>
      <c r="G10" s="27">
        <v>100</v>
      </c>
      <c r="H10" s="28">
        <v>310</v>
      </c>
      <c r="I10" s="29">
        <v>1</v>
      </c>
      <c r="J10" s="4">
        <f>IFERROR(ROUND(proposta3[[#This Row],[Preço Unit.]]-proposta3[[#This Row],[Custo Unit.]],4),"")</f>
        <v>304</v>
      </c>
      <c r="K10" s="14">
        <f>IFERROR(ROUND((proposta3[[#This Row],[Preço Unit.]]-(proposta3[[#This Row],[Custo Unit.]]+(proposta3[[#This Row],[Frete]]/proposta3[[#This Row],[Uni min]])))/proposta3[[#This Row],[Preço Unit.]],4),"")</f>
        <v>0.3322</v>
      </c>
      <c r="L10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512.5</v>
      </c>
      <c r="M10" s="30">
        <v>614</v>
      </c>
      <c r="N10" s="15" t="s">
        <v>40</v>
      </c>
    </row>
    <row r="11" spans="1:14" ht="17.25" x14ac:dyDescent="0.25">
      <c r="A11" s="12">
        <v>44</v>
      </c>
      <c r="B11" s="34" t="s">
        <v>42</v>
      </c>
      <c r="C11" s="32" t="s">
        <v>38</v>
      </c>
      <c r="D11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808</v>
      </c>
      <c r="E11" s="22">
        <v>29</v>
      </c>
      <c r="F11" s="13">
        <f>IFERROR(ROUND(proposta3[[#This Row],[Qtd]]*proposta3[[#This Row],[Preço Unit.]],2),"")</f>
        <v>23432</v>
      </c>
      <c r="G11" s="27">
        <v>100</v>
      </c>
      <c r="H11" s="28">
        <v>440</v>
      </c>
      <c r="I11" s="29">
        <v>1</v>
      </c>
      <c r="J11" s="4">
        <f>IFERROR(ROUND(proposta3[[#This Row],[Preço Unit.]]-proposta3[[#This Row],[Custo Unit.]],4),"")</f>
        <v>368</v>
      </c>
      <c r="K11" s="14">
        <f>IFERROR(ROUND((proposta3[[#This Row],[Preço Unit.]]-(proposta3[[#This Row],[Custo Unit.]]+(proposta3[[#This Row],[Frete]]/proposta3[[#This Row],[Uni min]])))/proposta3[[#This Row],[Preço Unit.]],4),"")</f>
        <v>0.33169999999999999</v>
      </c>
      <c r="L11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675</v>
      </c>
      <c r="M11" s="30">
        <v>808</v>
      </c>
      <c r="N11" s="15" t="s">
        <v>40</v>
      </c>
    </row>
    <row r="12" spans="1:14" ht="17.25" x14ac:dyDescent="0.25">
      <c r="A12" s="12">
        <v>45</v>
      </c>
      <c r="B12" s="34" t="s">
        <v>43</v>
      </c>
      <c r="C12" s="32" t="s">
        <v>45</v>
      </c>
      <c r="D12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1100</v>
      </c>
      <c r="E12" s="22">
        <v>17</v>
      </c>
      <c r="F12" s="13">
        <f>IFERROR(ROUND(proposta3[[#This Row],[Qtd]]*proposta3[[#This Row],[Preço Unit.]],2),"")</f>
        <v>18700</v>
      </c>
      <c r="G12" s="27">
        <v>100</v>
      </c>
      <c r="H12" s="28">
        <v>745</v>
      </c>
      <c r="I12" s="29">
        <v>1</v>
      </c>
      <c r="J12" s="4">
        <f>IFERROR(ROUND(proposta3[[#This Row],[Preço Unit.]]-proposta3[[#This Row],[Custo Unit.]],4),"")</f>
        <v>355</v>
      </c>
      <c r="K12" s="14">
        <f>IFERROR(ROUND((proposta3[[#This Row],[Preço Unit.]]-(proposta3[[#This Row],[Custo Unit.]]+(proposta3[[#This Row],[Frete]]/proposta3[[#This Row],[Uni min]])))/proposta3[[#This Row],[Preço Unit.]],4),"")</f>
        <v>0.23180000000000001</v>
      </c>
      <c r="L12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1056.25</v>
      </c>
      <c r="M12" s="30">
        <v>1100</v>
      </c>
      <c r="N12" s="15" t="s">
        <v>40</v>
      </c>
    </row>
    <row r="13" spans="1:14" ht="17.25" x14ac:dyDescent="0.25">
      <c r="A13" s="12">
        <v>46</v>
      </c>
      <c r="B13" s="34" t="s">
        <v>44</v>
      </c>
      <c r="C13" s="32" t="s">
        <v>38</v>
      </c>
      <c r="D13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1291.67</v>
      </c>
      <c r="E13" s="22">
        <v>17</v>
      </c>
      <c r="F13" s="13">
        <f>IFERROR(ROUND(proposta3[[#This Row],[Qtd]]*proposta3[[#This Row],[Preço Unit.]],2),"")</f>
        <v>21958.39</v>
      </c>
      <c r="G13" s="27">
        <v>100</v>
      </c>
      <c r="H13" s="28">
        <v>845</v>
      </c>
      <c r="I13" s="29">
        <v>1</v>
      </c>
      <c r="J13" s="4">
        <f>IFERROR(ROUND(proposta3[[#This Row],[Preço Unit.]]-proposta3[[#This Row],[Custo Unit.]],4),"")</f>
        <v>446.67</v>
      </c>
      <c r="K13" s="14">
        <f>IFERROR(ROUND((proposta3[[#This Row],[Preço Unit.]]-(proposta3[[#This Row],[Custo Unit.]]+(proposta3[[#This Row],[Frete]]/proposta3[[#This Row],[Uni min]])))/proposta3[[#This Row],[Preço Unit.]],4),"")</f>
        <v>0.26840000000000003</v>
      </c>
      <c r="L13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1181.25</v>
      </c>
      <c r="M13" s="30">
        <v>1291.67</v>
      </c>
      <c r="N13" s="15" t="s">
        <v>46</v>
      </c>
    </row>
    <row r="14" spans="1:14" ht="17.25" x14ac:dyDescent="0.25">
      <c r="A14" s="12">
        <v>53</v>
      </c>
      <c r="B14" s="34" t="s">
        <v>48</v>
      </c>
      <c r="C14" s="32" t="s">
        <v>27</v>
      </c>
      <c r="D14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355.67</v>
      </c>
      <c r="E14" s="22">
        <v>222</v>
      </c>
      <c r="F14" s="13">
        <f>IFERROR(ROUND(proposta3[[#This Row],[Qtd]]*proposta3[[#This Row],[Preço Unit.]],2),"")</f>
        <v>78958.740000000005</v>
      </c>
      <c r="G14" s="27">
        <v>100</v>
      </c>
      <c r="H14" s="28">
        <v>153</v>
      </c>
      <c r="I14" s="29">
        <v>1</v>
      </c>
      <c r="J14" s="4">
        <f>IFERROR(ROUND(proposta3[[#This Row],[Preço Unit.]]-proposta3[[#This Row],[Custo Unit.]],4),"")</f>
        <v>202.67</v>
      </c>
      <c r="K14" s="14">
        <f>IFERROR(ROUND((proposta3[[#This Row],[Preço Unit.]]-(proposta3[[#This Row],[Custo Unit.]]+(proposta3[[#This Row],[Frete]]/proposta3[[#This Row],[Uni min]])))/proposta3[[#This Row],[Preço Unit.]],4),"")</f>
        <v>0.28870000000000001</v>
      </c>
      <c r="L14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316.25</v>
      </c>
      <c r="M14" s="30">
        <v>355.67</v>
      </c>
      <c r="N14" s="15" t="s">
        <v>47</v>
      </c>
    </row>
    <row r="15" spans="1:14" ht="17.25" x14ac:dyDescent="0.25">
      <c r="A15" s="12">
        <v>54</v>
      </c>
      <c r="B15" s="34" t="s">
        <v>49</v>
      </c>
      <c r="C15" s="32" t="s">
        <v>27</v>
      </c>
      <c r="D15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402.33</v>
      </c>
      <c r="E15" s="22">
        <v>219</v>
      </c>
      <c r="F15" s="13">
        <f>IFERROR(ROUND(proposta3[[#This Row],[Qtd]]*proposta3[[#This Row],[Preço Unit.]],2),"")</f>
        <v>88110.27</v>
      </c>
      <c r="G15" s="27">
        <v>100</v>
      </c>
      <c r="H15" s="28">
        <v>197</v>
      </c>
      <c r="I15" s="29">
        <v>1</v>
      </c>
      <c r="J15" s="4">
        <f>IFERROR(ROUND(proposta3[[#This Row],[Preço Unit.]]-proposta3[[#This Row],[Custo Unit.]],4),"")</f>
        <v>205.33</v>
      </c>
      <c r="K15" s="14">
        <f>IFERROR(ROUND((proposta3[[#This Row],[Preço Unit.]]-(proposta3[[#This Row],[Custo Unit.]]+(proposta3[[#This Row],[Frete]]/proposta3[[#This Row],[Uni min]])))/proposta3[[#This Row],[Preço Unit.]],4),"")</f>
        <v>0.26179999999999998</v>
      </c>
      <c r="L15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371.25</v>
      </c>
      <c r="M15" s="30">
        <v>402.33</v>
      </c>
      <c r="N15" s="15" t="s">
        <v>47</v>
      </c>
    </row>
    <row r="16" spans="1:14" ht="17.25" x14ac:dyDescent="0.25">
      <c r="A16" s="12">
        <v>55</v>
      </c>
      <c r="B16" s="34" t="s">
        <v>50</v>
      </c>
      <c r="C16" s="32" t="s">
        <v>27</v>
      </c>
      <c r="D16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401.33</v>
      </c>
      <c r="E16" s="22">
        <v>375</v>
      </c>
      <c r="F16" s="13">
        <f>IFERROR(ROUND(proposta3[[#This Row],[Qtd]]*proposta3[[#This Row],[Preço Unit.]],2),"")</f>
        <v>150498.75</v>
      </c>
      <c r="G16" s="27">
        <v>100</v>
      </c>
      <c r="H16" s="28">
        <v>200</v>
      </c>
      <c r="I16" s="29">
        <v>1</v>
      </c>
      <c r="J16" s="4">
        <f>IFERROR(ROUND(proposta3[[#This Row],[Preço Unit.]]-proposta3[[#This Row],[Custo Unit.]],4),"")</f>
        <v>201.33</v>
      </c>
      <c r="K16" s="14">
        <f>IFERROR(ROUND((proposta3[[#This Row],[Preço Unit.]]-(proposta3[[#This Row],[Custo Unit.]]+(proposta3[[#This Row],[Frete]]/proposta3[[#This Row],[Uni min]])))/proposta3[[#This Row],[Preço Unit.]],4),"")</f>
        <v>0.2525</v>
      </c>
      <c r="L16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375</v>
      </c>
      <c r="M16" s="30">
        <v>401.33</v>
      </c>
      <c r="N16" s="15" t="s">
        <v>47</v>
      </c>
    </row>
    <row r="17" spans="1:14" ht="17.25" x14ac:dyDescent="0.25">
      <c r="A17" s="12">
        <v>56</v>
      </c>
      <c r="B17" s="34" t="s">
        <v>51</v>
      </c>
      <c r="C17" s="32" t="s">
        <v>52</v>
      </c>
      <c r="D17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598.33000000000004</v>
      </c>
      <c r="E17" s="22">
        <v>105</v>
      </c>
      <c r="F17" s="13">
        <f>IFERROR(ROUND(proposta3[[#This Row],[Qtd]]*proposta3[[#This Row],[Preço Unit.]],2),"")</f>
        <v>62824.65</v>
      </c>
      <c r="G17" s="27">
        <v>100</v>
      </c>
      <c r="H17" s="28">
        <v>265</v>
      </c>
      <c r="I17" s="29">
        <v>1</v>
      </c>
      <c r="J17" s="4">
        <f>IFERROR(ROUND(proposta3[[#This Row],[Preço Unit.]]-proposta3[[#This Row],[Custo Unit.]],4),"")</f>
        <v>333.33</v>
      </c>
      <c r="K17" s="14">
        <f>IFERROR(ROUND((proposta3[[#This Row],[Preço Unit.]]-(proposta3[[#This Row],[Custo Unit.]]+(proposta3[[#This Row],[Frete]]/proposta3[[#This Row],[Uni min]])))/proposta3[[#This Row],[Preço Unit.]],4),"")</f>
        <v>0.39</v>
      </c>
      <c r="L17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456.25</v>
      </c>
      <c r="M17" s="30">
        <v>598.33000000000004</v>
      </c>
      <c r="N17" s="15" t="s">
        <v>39</v>
      </c>
    </row>
    <row r="18" spans="1:14" ht="17.25" x14ac:dyDescent="0.25">
      <c r="A18" s="12">
        <v>59</v>
      </c>
      <c r="B18" s="34" t="s">
        <v>53</v>
      </c>
      <c r="C18" s="32" t="s">
        <v>52</v>
      </c>
      <c r="D18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395</v>
      </c>
      <c r="E18" s="22">
        <v>25</v>
      </c>
      <c r="F18" s="13">
        <f>IFERROR(ROUND(proposta3[[#This Row],[Qtd]]*proposta3[[#This Row],[Preço Unit.]],2),"")</f>
        <v>9875</v>
      </c>
      <c r="G18" s="27">
        <v>100</v>
      </c>
      <c r="H18" s="28">
        <v>140</v>
      </c>
      <c r="I18" s="29">
        <v>1</v>
      </c>
      <c r="J18" s="4">
        <f>IFERROR(ROUND(proposta3[[#This Row],[Preço Unit.]]-proposta3[[#This Row],[Custo Unit.]],4),"")</f>
        <v>255</v>
      </c>
      <c r="K18" s="14">
        <f>IFERROR(ROUND((proposta3[[#This Row],[Preço Unit.]]-(proposta3[[#This Row],[Custo Unit.]]+(proposta3[[#This Row],[Frete]]/proposta3[[#This Row],[Uni min]])))/proposta3[[#This Row],[Preço Unit.]],4),"")</f>
        <v>0.39240000000000003</v>
      </c>
      <c r="L18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300</v>
      </c>
      <c r="M18" s="30">
        <v>395</v>
      </c>
      <c r="N18" s="15" t="s">
        <v>39</v>
      </c>
    </row>
    <row r="19" spans="1:14" ht="17.25" x14ac:dyDescent="0.25">
      <c r="A19" s="12">
        <v>84</v>
      </c>
      <c r="B19" s="34" t="s">
        <v>56</v>
      </c>
      <c r="C19" s="32" t="s">
        <v>54</v>
      </c>
      <c r="D19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510</v>
      </c>
      <c r="E19" s="22">
        <v>60</v>
      </c>
      <c r="F19" s="13">
        <f>IFERROR(ROUND(proposta3[[#This Row],[Qtd]]*proposta3[[#This Row],[Preço Unit.]],2),"")</f>
        <v>30600</v>
      </c>
      <c r="G19" s="23">
        <v>100</v>
      </c>
      <c r="H19" s="36">
        <v>240</v>
      </c>
      <c r="I19" s="26">
        <v>1</v>
      </c>
      <c r="J19" s="37">
        <f>IFERROR(ROUND(proposta3[[#This Row],[Preço Unit.]]-proposta3[[#This Row],[Custo Unit.]],4),"")</f>
        <v>270</v>
      </c>
      <c r="K19" s="14">
        <f>IFERROR(ROUND((proposta3[[#This Row],[Preço Unit.]]-(proposta3[[#This Row],[Custo Unit.]]+(proposta3[[#This Row],[Frete]]/proposta3[[#This Row],[Uni min]])))/proposta3[[#This Row],[Preço Unit.]],4),"")</f>
        <v>0.33329999999999999</v>
      </c>
      <c r="L19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425</v>
      </c>
      <c r="M19" s="30">
        <v>510</v>
      </c>
      <c r="N19" s="15" t="s">
        <v>55</v>
      </c>
    </row>
    <row r="20" spans="1:14" ht="17.25" x14ac:dyDescent="0.25">
      <c r="A20" s="12">
        <v>86</v>
      </c>
      <c r="B20" s="34" t="s">
        <v>57</v>
      </c>
      <c r="C20" s="32" t="s">
        <v>59</v>
      </c>
      <c r="D20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604.66</v>
      </c>
      <c r="E20" s="22">
        <v>175</v>
      </c>
      <c r="F20" s="13">
        <f>IFERROR(ROUND(proposta3[[#This Row],[Qtd]]*proposta3[[#This Row],[Preço Unit.]],2),"")</f>
        <v>105815.5</v>
      </c>
      <c r="G20" s="23">
        <v>100</v>
      </c>
      <c r="H20" s="36">
        <v>300</v>
      </c>
      <c r="I20" s="26">
        <v>1</v>
      </c>
      <c r="J20" s="37">
        <f>IFERROR(ROUND(proposta3[[#This Row],[Preço Unit.]]-proposta3[[#This Row],[Custo Unit.]],4),"")</f>
        <v>304.66000000000003</v>
      </c>
      <c r="K20" s="14">
        <f>IFERROR(ROUND((proposta3[[#This Row],[Preço Unit.]]-(proposta3[[#This Row],[Custo Unit.]]+(proposta3[[#This Row],[Frete]]/proposta3[[#This Row],[Uni min]])))/proposta3[[#This Row],[Preço Unit.]],4),"")</f>
        <v>0.33850000000000002</v>
      </c>
      <c r="L20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500</v>
      </c>
      <c r="M20" s="30">
        <v>604.66</v>
      </c>
      <c r="N20" s="15" t="s">
        <v>58</v>
      </c>
    </row>
    <row r="21" spans="1:14" ht="17.25" x14ac:dyDescent="0.25">
      <c r="A21" s="12">
        <v>92</v>
      </c>
      <c r="B21" s="34" t="s">
        <v>22</v>
      </c>
      <c r="C21" s="32" t="s">
        <v>23</v>
      </c>
      <c r="D21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891.67</v>
      </c>
      <c r="E21" s="22">
        <v>27</v>
      </c>
      <c r="F21" s="13">
        <f>IFERROR(ROUND(proposta3[[#This Row],[Qtd]]*proposta3[[#This Row],[Preço Unit.]],2),"")</f>
        <v>24075.09</v>
      </c>
      <c r="G21" s="23">
        <v>100</v>
      </c>
      <c r="H21" s="36">
        <v>460</v>
      </c>
      <c r="I21" s="26">
        <v>1</v>
      </c>
      <c r="J21" s="37">
        <v>431.67</v>
      </c>
      <c r="K21" s="14">
        <f>IFERROR(ROUND((proposta3[[#This Row],[Preço Unit.]]-(proposta3[[#This Row],[Custo Unit.]]+(proposta3[[#This Row],[Frete]]/proposta3[[#This Row],[Uni min]])))/proposta3[[#This Row],[Preço Unit.]],4),"")</f>
        <v>0.372</v>
      </c>
      <c r="L21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700</v>
      </c>
      <c r="M21" s="30">
        <v>891.67</v>
      </c>
      <c r="N21" s="38" t="s">
        <v>24</v>
      </c>
    </row>
    <row r="22" spans="1:14" ht="17.25" x14ac:dyDescent="0.25">
      <c r="A22" s="12">
        <v>93</v>
      </c>
      <c r="B22" s="34" t="s">
        <v>28</v>
      </c>
      <c r="C22" s="32" t="s">
        <v>27</v>
      </c>
      <c r="D22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655</v>
      </c>
      <c r="E22" s="22">
        <v>122</v>
      </c>
      <c r="F22" s="13">
        <f>IFERROR(ROUND(proposta3[[#This Row],[Qtd]]*proposta3[[#This Row],[Preço Unit.]],2),"")</f>
        <v>79910</v>
      </c>
      <c r="G22" s="23">
        <v>100</v>
      </c>
      <c r="H22" s="36">
        <v>255</v>
      </c>
      <c r="I22" s="26">
        <v>1</v>
      </c>
      <c r="J22" s="37">
        <v>400</v>
      </c>
      <c r="K22" s="14">
        <f>IFERROR(ROUND((proposta3[[#This Row],[Preço Unit.]]-(proposta3[[#This Row],[Custo Unit.]]+(proposta3[[#This Row],[Frete]]/proposta3[[#This Row],[Uni min]])))/proposta3[[#This Row],[Preço Unit.]],4),"")</f>
        <v>0.45800000000000002</v>
      </c>
      <c r="L22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443.75</v>
      </c>
      <c r="M22" s="30">
        <v>655</v>
      </c>
      <c r="N22" s="39" t="s">
        <v>29</v>
      </c>
    </row>
    <row r="23" spans="1:14" ht="17.25" x14ac:dyDescent="0.25">
      <c r="A23" s="12">
        <v>94</v>
      </c>
      <c r="B23" s="34" t="s">
        <v>30</v>
      </c>
      <c r="C23" s="32" t="s">
        <v>32</v>
      </c>
      <c r="D23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810</v>
      </c>
      <c r="E23" s="22">
        <v>49</v>
      </c>
      <c r="F23" s="13">
        <f>IFERROR(ROUND(proposta3[[#This Row],[Qtd]]*proposta3[[#This Row],[Preço Unit.]],2),"")</f>
        <v>39690</v>
      </c>
      <c r="G23" s="23">
        <v>100</v>
      </c>
      <c r="H23" s="36">
        <v>370</v>
      </c>
      <c r="I23" s="26">
        <v>1</v>
      </c>
      <c r="J23" s="37">
        <v>440</v>
      </c>
      <c r="K23" s="14">
        <f>IFERROR(ROUND((proposta3[[#This Row],[Preço Unit.]]-(proposta3[[#This Row],[Custo Unit.]]+(proposta3[[#This Row],[Frete]]/proposta3[[#This Row],[Uni min]])))/proposta3[[#This Row],[Preço Unit.]],4),"")</f>
        <v>0.41980000000000001</v>
      </c>
      <c r="L23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587.5</v>
      </c>
      <c r="M23" s="30">
        <v>810</v>
      </c>
      <c r="N23" s="39" t="s">
        <v>33</v>
      </c>
    </row>
    <row r="24" spans="1:14" ht="17.25" x14ac:dyDescent="0.25">
      <c r="A24" s="12">
        <v>99</v>
      </c>
      <c r="B24" s="34" t="s">
        <v>49</v>
      </c>
      <c r="C24" s="32" t="s">
        <v>27</v>
      </c>
      <c r="D24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402.33</v>
      </c>
      <c r="E24" s="22">
        <v>73</v>
      </c>
      <c r="F24" s="13">
        <f>IFERROR(ROUND(proposta3[[#This Row],[Qtd]]*proposta3[[#This Row],[Preço Unit.]],2),"")</f>
        <v>29370.09</v>
      </c>
      <c r="G24" s="23">
        <v>100</v>
      </c>
      <c r="H24" s="36">
        <v>197</v>
      </c>
      <c r="I24" s="26">
        <v>1</v>
      </c>
      <c r="J24" s="37">
        <v>205.33</v>
      </c>
      <c r="K24" s="14">
        <f>IFERROR(ROUND((proposta3[[#This Row],[Preço Unit.]]-(proposta3[[#This Row],[Custo Unit.]]+(proposta3[[#This Row],[Frete]]/proposta3[[#This Row],[Uni min]])))/proposta3[[#This Row],[Preço Unit.]],4),"")</f>
        <v>0.26179999999999998</v>
      </c>
      <c r="L24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371.25</v>
      </c>
      <c r="M24" s="30">
        <v>402.33</v>
      </c>
      <c r="N24" s="39" t="s">
        <v>47</v>
      </c>
    </row>
    <row r="25" spans="1:14" ht="17.25" x14ac:dyDescent="0.25">
      <c r="A25" s="12">
        <v>100</v>
      </c>
      <c r="B25" s="34" t="s">
        <v>50</v>
      </c>
      <c r="C25" s="32" t="s">
        <v>27</v>
      </c>
      <c r="D25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401.33</v>
      </c>
      <c r="E25" s="22">
        <v>124</v>
      </c>
      <c r="F25" s="13">
        <f>IFERROR(ROUND(proposta3[[#This Row],[Qtd]]*proposta3[[#This Row],[Preço Unit.]],2),"")</f>
        <v>49764.92</v>
      </c>
      <c r="G25" s="23">
        <v>100</v>
      </c>
      <c r="H25" s="36">
        <v>200</v>
      </c>
      <c r="I25" s="26">
        <v>1</v>
      </c>
      <c r="J25" s="37">
        <v>201.33</v>
      </c>
      <c r="K25" s="14">
        <f>IFERROR(ROUND((proposta3[[#This Row],[Preço Unit.]]-(proposta3[[#This Row],[Custo Unit.]]+(proposta3[[#This Row],[Frete]]/proposta3[[#This Row],[Uni min]])))/proposta3[[#This Row],[Preço Unit.]],4),"")</f>
        <v>0.2525</v>
      </c>
      <c r="L25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375</v>
      </c>
      <c r="M25" s="30">
        <v>401.33</v>
      </c>
      <c r="N25" s="39" t="s">
        <v>47</v>
      </c>
    </row>
    <row r="26" spans="1:14" ht="17.25" x14ac:dyDescent="0.25">
      <c r="A26" s="12">
        <v>101</v>
      </c>
      <c r="B26" s="34" t="s">
        <v>51</v>
      </c>
      <c r="C26" s="32" t="s">
        <v>52</v>
      </c>
      <c r="D26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598.33000000000004</v>
      </c>
      <c r="E26" s="22">
        <v>35</v>
      </c>
      <c r="F26" s="13">
        <f>IFERROR(ROUND(proposta3[[#This Row],[Qtd]]*proposta3[[#This Row],[Preço Unit.]],2),"")</f>
        <v>20941.55</v>
      </c>
      <c r="G26" s="23">
        <v>100</v>
      </c>
      <c r="H26" s="36">
        <v>265</v>
      </c>
      <c r="I26" s="26">
        <v>1</v>
      </c>
      <c r="J26" s="37">
        <v>333.33</v>
      </c>
      <c r="K26" s="14">
        <f>IFERROR(ROUND((proposta3[[#This Row],[Preço Unit.]]-(proposta3[[#This Row],[Custo Unit.]]+(proposta3[[#This Row],[Frete]]/proposta3[[#This Row],[Uni min]])))/proposta3[[#This Row],[Preço Unit.]],4),"")</f>
        <v>0.39</v>
      </c>
      <c r="L26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456.25</v>
      </c>
      <c r="M26" s="30">
        <v>598.33000000000004</v>
      </c>
      <c r="N26" s="39" t="s">
        <v>39</v>
      </c>
    </row>
    <row r="27" spans="1:14" ht="17.25" x14ac:dyDescent="0.25">
      <c r="A27" s="12">
        <v>106</v>
      </c>
      <c r="B27" s="34" t="s">
        <v>57</v>
      </c>
      <c r="C27" s="32" t="s">
        <v>59</v>
      </c>
      <c r="D27" s="13">
        <f>IFERROR(IF(GLOBAL="NAO",
(IF(proposta3[[#This Row],[Preço de Referencia]]&gt;0,IF(proposta3[[#This Row],[Preço de Referencia]]&lt;proposta3[[#This Row],[Mínimo]],
"INEXEQUIVEL",proposta3[[#This Row],[Preço de Referencia]]),ROUND(((proposta3[[#This Row],[Frete]]/proposta3[[#This Row],[Uni min]])+proposta3[[#This Row],[Custo Unit.]])/(1-margeminicial),2))),
(IF(proposta3[[#This Row],[Preço de Referencia]]&gt;0,IF((proposta3[[#This Row],[Preço de Referencia]]*proposta3[[#This Row],[Qtd]])&lt;proposta3[[#This Row],[Mínimo]],
"INEXEQUIVEL",proposta3[[#This Row],[Preço de Referencia]]),ROUND((proposta3[[#This Row],[Qtd]]*((proposta3[[#This Row],[Frete]]/proposta3[[#This Row],[Uni min]])+proposta3[[#This Row],[Custo Unit.]]))/(1-margeminicial),2)))),"")</f>
        <v>604.66</v>
      </c>
      <c r="E27" s="22">
        <v>58</v>
      </c>
      <c r="F27" s="13">
        <f>IFERROR(ROUND(proposta3[[#This Row],[Qtd]]*proposta3[[#This Row],[Preço Unit.]],2),"")</f>
        <v>35070.28</v>
      </c>
      <c r="G27" s="23">
        <v>100</v>
      </c>
      <c r="H27" s="36">
        <v>300</v>
      </c>
      <c r="I27" s="26">
        <v>1</v>
      </c>
      <c r="J27" s="37">
        <f>IFERROR(ROUND(proposta3[[#This Row],[Preço Unit.]]-proposta3[[#This Row],[Custo Unit.]],4),"")</f>
        <v>304.66000000000003</v>
      </c>
      <c r="K27" s="14">
        <f>IFERROR(ROUND((proposta3[[#This Row],[Preço Unit.]]-(proposta3[[#This Row],[Custo Unit.]]+(proposta3[[#This Row],[Frete]]/proposta3[[#This Row],[Uni min]])))/proposta3[[#This Row],[Preço Unit.]],4),"")</f>
        <v>0.33850000000000002</v>
      </c>
      <c r="L27" s="13">
        <f>IFERROR(IF(GLOBAL="NAO",
ROUNDUP(((proposta3[[#This Row],[Frete]]/proposta3[[#This Row],[Uni min]])+proposta3[[#This Row],[Custo Unit.]])/(1-margemmin),4),
ROUNDUP((proposta3[[#This Row],[Qtd]]*((proposta3[[#This Row],[Frete]]/proposta3[[#This Row],[Uni min]])+proposta3[[#This Row],[Custo Unit.]]))/(1-margemmin),4)
),"")</f>
        <v>500</v>
      </c>
      <c r="M27" s="30">
        <v>604.66</v>
      </c>
      <c r="N27" s="15" t="s">
        <v>58</v>
      </c>
    </row>
    <row r="28" spans="1:14" ht="17.25" x14ac:dyDescent="0.25">
      <c r="A28" s="40" t="s">
        <v>60</v>
      </c>
      <c r="B28" s="41"/>
      <c r="C28" s="41"/>
      <c r="D28" s="40"/>
      <c r="E28" s="40"/>
      <c r="F28" s="42">
        <f>SUBTOTAL(109,proposta3[Preço Total])</f>
        <v>1509286.5000000002</v>
      </c>
      <c r="G28" s="40"/>
      <c r="H28" s="40"/>
      <c r="I28" s="40"/>
      <c r="J28" s="43"/>
      <c r="K28" s="43"/>
      <c r="L28" s="44">
        <f>SUBTOTAL(109,proposta3[Mínimo])</f>
        <v>15271.25</v>
      </c>
      <c r="M28" s="45"/>
      <c r="N28" s="46">
        <f>SUBTOTAL(103,proposta3[Referencia])</f>
        <v>25</v>
      </c>
    </row>
  </sheetData>
  <dataValidations count="1">
    <dataValidation type="list" allowBlank="1" showInputMessage="1" showErrorMessage="1" sqref="F1" xr:uid="{BCC34D74-86D2-4429-8461-42DE98EEE95F}">
      <formula1>"SIM,NAO"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Controle</vt:lpstr>
      <vt:lpstr>Planilha1</vt:lpstr>
      <vt:lpstr>GLOBAL</vt:lpstr>
      <vt:lpstr>margeminicial</vt:lpstr>
      <vt:lpstr>margemmin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Licitacao</cp:lastModifiedBy>
  <dcterms:created xsi:type="dcterms:W3CDTF">2015-06-05T18:19:34Z</dcterms:created>
  <dcterms:modified xsi:type="dcterms:W3CDTF">2021-08-12T21:07:21Z</dcterms:modified>
</cp:coreProperties>
</file>