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cuments\"/>
    </mc:Choice>
  </mc:AlternateContent>
  <xr:revisionPtr revIDLastSave="0" documentId="13_ncr:1_{0FC346BA-60F7-4E26-B65A-C83C4CDF9B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imple" sheetId="10" r:id="rId1"/>
  </sheets>
  <definedNames>
    <definedName name="solver_adj" localSheetId="0" hidden="1">simple!$E$27:$F$126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simple!$E$27:$F$126</definedName>
    <definedName name="solver_lhs2" localSheetId="0" hidden="1">simple!$E$27:$F$126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simple!$G$25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hs1" localSheetId="0" hidden="1">1.6</definedName>
    <definedName name="solver_rhs2" localSheetId="0" hidden="1">0.2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FD1048550" i="10" l="1" a="1"/>
  <c r="XFD1048550" i="10" s="1"/>
  <c r="XFD1048551" i="10" a="1"/>
  <c r="XFD1048551" i="10" s="1"/>
  <c r="XFD1048552" i="10" a="1"/>
  <c r="XFD1048552" i="10" s="1"/>
  <c r="XFD1048553" i="10" a="1"/>
  <c r="XFD1048553" i="10" s="1"/>
  <c r="XFD1048554" i="10"/>
  <c r="XFD1048555" i="10"/>
  <c r="I24" i="10"/>
  <c r="AW28" i="10" l="1"/>
  <c r="AW29" i="10"/>
  <c r="AW30" i="10"/>
  <c r="AW31" i="10"/>
  <c r="AW32" i="10"/>
  <c r="AW33" i="10"/>
  <c r="AW34" i="10"/>
  <c r="AW35" i="10"/>
  <c r="AW36" i="10"/>
  <c r="AW37" i="10"/>
  <c r="AW38" i="10"/>
  <c r="AW39" i="10"/>
  <c r="AW40" i="10"/>
  <c r="AW41" i="10"/>
  <c r="AW42" i="10"/>
  <c r="AW43" i="10"/>
  <c r="AW44" i="10"/>
  <c r="AW45" i="10"/>
  <c r="AW46" i="10"/>
  <c r="AW47" i="10"/>
  <c r="AW48" i="10"/>
  <c r="AW49" i="10"/>
  <c r="AW50" i="10"/>
  <c r="AW51" i="10"/>
  <c r="AW52" i="10"/>
  <c r="AW53" i="10"/>
  <c r="AW54" i="10"/>
  <c r="AW55" i="10"/>
  <c r="AW56" i="10"/>
  <c r="AW57" i="10"/>
  <c r="AW58" i="10"/>
  <c r="AW59" i="10"/>
  <c r="AW60" i="10"/>
  <c r="AW61" i="10"/>
  <c r="AW62" i="10"/>
  <c r="AW63" i="10"/>
  <c r="AW64" i="10"/>
  <c r="AW65" i="10"/>
  <c r="AW66" i="10"/>
  <c r="AW67" i="10"/>
  <c r="AW68" i="10"/>
  <c r="AW69" i="10"/>
  <c r="AW70" i="10"/>
  <c r="AW71" i="10"/>
  <c r="AW72" i="10"/>
  <c r="AW73" i="10"/>
  <c r="AW74" i="10"/>
  <c r="AW75" i="10"/>
  <c r="AW76" i="10"/>
  <c r="AV28" i="10"/>
  <c r="AT28" i="10" s="1"/>
  <c r="AV29" i="10"/>
  <c r="AT29" i="10" s="1"/>
  <c r="AV30" i="10"/>
  <c r="AT30" i="10" s="1"/>
  <c r="AV31" i="10"/>
  <c r="AT31" i="10" s="1"/>
  <c r="AV32" i="10"/>
  <c r="AT32" i="10" s="1"/>
  <c r="AV33" i="10"/>
  <c r="AT33" i="10" s="1"/>
  <c r="AV34" i="10"/>
  <c r="AT34" i="10" s="1"/>
  <c r="AV35" i="10"/>
  <c r="AT35" i="10" s="1"/>
  <c r="AV36" i="10"/>
  <c r="AT36" i="10" s="1"/>
  <c r="AV37" i="10"/>
  <c r="AT37" i="10" s="1"/>
  <c r="AV38" i="10"/>
  <c r="AT38" i="10" s="1"/>
  <c r="AV39" i="10"/>
  <c r="AT39" i="10" s="1"/>
  <c r="AV40" i="10"/>
  <c r="AT40" i="10" s="1"/>
  <c r="AV41" i="10"/>
  <c r="AT41" i="10" s="1"/>
  <c r="AV42" i="10"/>
  <c r="AT42" i="10" s="1"/>
  <c r="AV43" i="10"/>
  <c r="AT43" i="10" s="1"/>
  <c r="AV44" i="10"/>
  <c r="AT44" i="10" s="1"/>
  <c r="AV45" i="10"/>
  <c r="AT45" i="10" s="1"/>
  <c r="AV46" i="10"/>
  <c r="AT46" i="10" s="1"/>
  <c r="AV47" i="10"/>
  <c r="AT47" i="10" s="1"/>
  <c r="AV48" i="10"/>
  <c r="AT48" i="10" s="1"/>
  <c r="AV49" i="10"/>
  <c r="AT49" i="10" s="1"/>
  <c r="AV50" i="10"/>
  <c r="AT50" i="10" s="1"/>
  <c r="AV51" i="10"/>
  <c r="AT51" i="10" s="1"/>
  <c r="AV52" i="10"/>
  <c r="AT52" i="10" s="1"/>
  <c r="AV53" i="10"/>
  <c r="AT53" i="10" s="1"/>
  <c r="AV54" i="10"/>
  <c r="AT54" i="10" s="1"/>
  <c r="AV55" i="10"/>
  <c r="AT55" i="10" s="1"/>
  <c r="AV56" i="10"/>
  <c r="AT56" i="10" s="1"/>
  <c r="AV57" i="10"/>
  <c r="AT57" i="10" s="1"/>
  <c r="AV58" i="10"/>
  <c r="AT58" i="10" s="1"/>
  <c r="AV59" i="10"/>
  <c r="AT59" i="10" s="1"/>
  <c r="AV60" i="10"/>
  <c r="AT60" i="10" s="1"/>
  <c r="AV61" i="10"/>
  <c r="AT61" i="10" s="1"/>
  <c r="AV62" i="10"/>
  <c r="AT62" i="10" s="1"/>
  <c r="AV63" i="10"/>
  <c r="AT63" i="10" s="1"/>
  <c r="AV64" i="10"/>
  <c r="AT64" i="10" s="1"/>
  <c r="AV65" i="10"/>
  <c r="AT65" i="10" s="1"/>
  <c r="AV66" i="10"/>
  <c r="AT66" i="10" s="1"/>
  <c r="AV67" i="10"/>
  <c r="AT67" i="10" s="1"/>
  <c r="AV68" i="10"/>
  <c r="AT68" i="10" s="1"/>
  <c r="AV69" i="10"/>
  <c r="AT69" i="10" s="1"/>
  <c r="AV70" i="10"/>
  <c r="AT70" i="10" s="1"/>
  <c r="AV71" i="10"/>
  <c r="AT71" i="10" s="1"/>
  <c r="AV72" i="10"/>
  <c r="AT72" i="10" s="1"/>
  <c r="AV73" i="10"/>
  <c r="AT73" i="10" s="1"/>
  <c r="AV74" i="10"/>
  <c r="AT74" i="10" s="1"/>
  <c r="AV75" i="10"/>
  <c r="AT75" i="10" s="1"/>
  <c r="AV76" i="10"/>
  <c r="AT76" i="10" s="1"/>
  <c r="AU28" i="10"/>
  <c r="AU29" i="10"/>
  <c r="AU30" i="10"/>
  <c r="AU31" i="10"/>
  <c r="AU32" i="10"/>
  <c r="AU33" i="10"/>
  <c r="AU34" i="10"/>
  <c r="AU35" i="10"/>
  <c r="AU36" i="10"/>
  <c r="AU37" i="10"/>
  <c r="AU38" i="10"/>
  <c r="AU39" i="10"/>
  <c r="AU40" i="10"/>
  <c r="AU41" i="10"/>
  <c r="AU42" i="10"/>
  <c r="AU43" i="10"/>
  <c r="AU44" i="10"/>
  <c r="AU45" i="10"/>
  <c r="AU46" i="10"/>
  <c r="AU47" i="10"/>
  <c r="AU48" i="10"/>
  <c r="AU49" i="10"/>
  <c r="AU50" i="10"/>
  <c r="AU51" i="10"/>
  <c r="AU52" i="10"/>
  <c r="AU53" i="10"/>
  <c r="AU54" i="10"/>
  <c r="AU55" i="10"/>
  <c r="AU56" i="10"/>
  <c r="AU57" i="10"/>
  <c r="AU58" i="10"/>
  <c r="AU59" i="10"/>
  <c r="AU60" i="10"/>
  <c r="AU61" i="10"/>
  <c r="AU62" i="10"/>
  <c r="AU63" i="10"/>
  <c r="AU64" i="10"/>
  <c r="AU65" i="10"/>
  <c r="AU66" i="10"/>
  <c r="AU67" i="10"/>
  <c r="AU68" i="10"/>
  <c r="AU69" i="10"/>
  <c r="AU70" i="10"/>
  <c r="AU71" i="10"/>
  <c r="AU72" i="10"/>
  <c r="AU73" i="10"/>
  <c r="AU74" i="10"/>
  <c r="AU75" i="10"/>
  <c r="AU76" i="10"/>
  <c r="AU27" i="10"/>
  <c r="AV27" i="10"/>
  <c r="AT27" i="10" s="1"/>
  <c r="AW27" i="10"/>
  <c r="M28" i="10"/>
  <c r="BE28" i="10" s="1"/>
  <c r="M29" i="10"/>
  <c r="BE29" i="10" s="1"/>
  <c r="M30" i="10"/>
  <c r="BE30" i="10" s="1"/>
  <c r="M31" i="10"/>
  <c r="BE31" i="10" s="1"/>
  <c r="M32" i="10"/>
  <c r="BE32" i="10" s="1"/>
  <c r="M33" i="10"/>
  <c r="BE33" i="10" s="1"/>
  <c r="M34" i="10"/>
  <c r="BE34" i="10" s="1"/>
  <c r="M35" i="10"/>
  <c r="BE35" i="10" s="1"/>
  <c r="M36" i="10"/>
  <c r="BE36" i="10" s="1"/>
  <c r="M37" i="10"/>
  <c r="BE37" i="10" s="1"/>
  <c r="M38" i="10"/>
  <c r="BE38" i="10" s="1"/>
  <c r="M39" i="10"/>
  <c r="BE39" i="10" s="1"/>
  <c r="M40" i="10"/>
  <c r="BE40" i="10" s="1"/>
  <c r="M41" i="10"/>
  <c r="BE41" i="10" s="1"/>
  <c r="M42" i="10"/>
  <c r="BE42" i="10" s="1"/>
  <c r="M43" i="10"/>
  <c r="BE43" i="10" s="1"/>
  <c r="M44" i="10"/>
  <c r="BE44" i="10" s="1"/>
  <c r="M45" i="10"/>
  <c r="BE45" i="10" s="1"/>
  <c r="M46" i="10"/>
  <c r="BE46" i="10" s="1"/>
  <c r="M47" i="10"/>
  <c r="BE47" i="10" s="1"/>
  <c r="M48" i="10"/>
  <c r="BE48" i="10" s="1"/>
  <c r="M49" i="10"/>
  <c r="BE49" i="10" s="1"/>
  <c r="M50" i="10"/>
  <c r="BE50" i="10" s="1"/>
  <c r="M51" i="10"/>
  <c r="BE51" i="10" s="1"/>
  <c r="M52" i="10"/>
  <c r="BE52" i="10" s="1"/>
  <c r="M53" i="10"/>
  <c r="BE53" i="10" s="1"/>
  <c r="M54" i="10"/>
  <c r="BE54" i="10" s="1"/>
  <c r="M55" i="10"/>
  <c r="BE55" i="10" s="1"/>
  <c r="M56" i="10"/>
  <c r="BE56" i="10" s="1"/>
  <c r="M57" i="10"/>
  <c r="BE57" i="10" s="1"/>
  <c r="M58" i="10"/>
  <c r="BE58" i="10" s="1"/>
  <c r="M59" i="10"/>
  <c r="BE59" i="10" s="1"/>
  <c r="M60" i="10"/>
  <c r="BE60" i="10" s="1"/>
  <c r="M61" i="10"/>
  <c r="BE61" i="10" s="1"/>
  <c r="M62" i="10"/>
  <c r="BE62" i="10" s="1"/>
  <c r="M63" i="10"/>
  <c r="BE63" i="10" s="1"/>
  <c r="M64" i="10"/>
  <c r="BE64" i="10" s="1"/>
  <c r="M65" i="10"/>
  <c r="BE65" i="10" s="1"/>
  <c r="M66" i="10"/>
  <c r="BE66" i="10" s="1"/>
  <c r="M67" i="10"/>
  <c r="BE67" i="10" s="1"/>
  <c r="M68" i="10"/>
  <c r="BE68" i="10" s="1"/>
  <c r="M69" i="10"/>
  <c r="BE69" i="10" s="1"/>
  <c r="M70" i="10"/>
  <c r="BE70" i="10" s="1"/>
  <c r="M71" i="10"/>
  <c r="BE71" i="10" s="1"/>
  <c r="M72" i="10"/>
  <c r="BE72" i="10" s="1"/>
  <c r="M73" i="10"/>
  <c r="BE73" i="10" s="1"/>
  <c r="M74" i="10"/>
  <c r="BE74" i="10" s="1"/>
  <c r="M75" i="10"/>
  <c r="BE75" i="10" s="1"/>
  <c r="M76" i="10"/>
  <c r="BE76" i="10" s="1"/>
  <c r="M77" i="10"/>
  <c r="BE77" i="10" s="1"/>
  <c r="M78" i="10"/>
  <c r="BE78" i="10" s="1"/>
  <c r="M79" i="10"/>
  <c r="BE79" i="10" s="1"/>
  <c r="M80" i="10"/>
  <c r="BE80" i="10" s="1"/>
  <c r="M81" i="10"/>
  <c r="BE81" i="10" s="1"/>
  <c r="M82" i="10"/>
  <c r="BE82" i="10" s="1"/>
  <c r="M83" i="10"/>
  <c r="BE83" i="10" s="1"/>
  <c r="M84" i="10"/>
  <c r="BE84" i="10" s="1"/>
  <c r="M85" i="10"/>
  <c r="BE85" i="10" s="1"/>
  <c r="M86" i="10"/>
  <c r="BE86" i="10" s="1"/>
  <c r="M87" i="10"/>
  <c r="BE87" i="10" s="1"/>
  <c r="M88" i="10"/>
  <c r="BE88" i="10" s="1"/>
  <c r="M89" i="10"/>
  <c r="BE89" i="10" s="1"/>
  <c r="M90" i="10"/>
  <c r="BE90" i="10" s="1"/>
  <c r="M91" i="10"/>
  <c r="BE91" i="10" s="1"/>
  <c r="M92" i="10"/>
  <c r="BE92" i="10" s="1"/>
  <c r="M93" i="10"/>
  <c r="BE93" i="10" s="1"/>
  <c r="M94" i="10"/>
  <c r="BE94" i="10" s="1"/>
  <c r="M95" i="10"/>
  <c r="BE95" i="10" s="1"/>
  <c r="M96" i="10"/>
  <c r="BE96" i="10" s="1"/>
  <c r="M97" i="10"/>
  <c r="BE97" i="10" s="1"/>
  <c r="M98" i="10"/>
  <c r="BE98" i="10" s="1"/>
  <c r="M99" i="10"/>
  <c r="BE99" i="10" s="1"/>
  <c r="M100" i="10"/>
  <c r="BE100" i="10" s="1"/>
  <c r="M101" i="10"/>
  <c r="BE101" i="10" s="1"/>
  <c r="M102" i="10"/>
  <c r="BE102" i="10" s="1"/>
  <c r="M103" i="10"/>
  <c r="BE103" i="10" s="1"/>
  <c r="M104" i="10"/>
  <c r="BE104" i="10" s="1"/>
  <c r="M105" i="10"/>
  <c r="BE105" i="10" s="1"/>
  <c r="M106" i="10"/>
  <c r="BE106" i="10" s="1"/>
  <c r="M107" i="10"/>
  <c r="BE107" i="10" s="1"/>
  <c r="M108" i="10"/>
  <c r="BE108" i="10" s="1"/>
  <c r="M109" i="10"/>
  <c r="BE109" i="10" s="1"/>
  <c r="M110" i="10"/>
  <c r="BE110" i="10" s="1"/>
  <c r="M111" i="10"/>
  <c r="BE111" i="10" s="1"/>
  <c r="M112" i="10"/>
  <c r="BE112" i="10" s="1"/>
  <c r="M113" i="10"/>
  <c r="BE113" i="10" s="1"/>
  <c r="M114" i="10"/>
  <c r="BE114" i="10" s="1"/>
  <c r="M115" i="10"/>
  <c r="BE115" i="10" s="1"/>
  <c r="M116" i="10"/>
  <c r="BE116" i="10" s="1"/>
  <c r="M117" i="10"/>
  <c r="BE117" i="10" s="1"/>
  <c r="M118" i="10"/>
  <c r="BE118" i="10" s="1"/>
  <c r="M119" i="10"/>
  <c r="BE119" i="10" s="1"/>
  <c r="M120" i="10"/>
  <c r="BE120" i="10" s="1"/>
  <c r="M121" i="10"/>
  <c r="BE121" i="10" s="1"/>
  <c r="M122" i="10"/>
  <c r="BE122" i="10" s="1"/>
  <c r="M123" i="10"/>
  <c r="BE123" i="10" s="1"/>
  <c r="M124" i="10"/>
  <c r="BE124" i="10" s="1"/>
  <c r="M125" i="10"/>
  <c r="BE125" i="10" s="1"/>
  <c r="M126" i="10"/>
  <c r="BE126" i="10" s="1"/>
  <c r="M27" i="10"/>
  <c r="F23" i="10"/>
  <c r="F24" i="10"/>
  <c r="E24" i="10"/>
  <c r="E23" i="10"/>
  <c r="U28" i="10"/>
  <c r="U29" i="10"/>
  <c r="U30" i="10"/>
  <c r="U31" i="10"/>
  <c r="U32" i="10"/>
  <c r="U33" i="10"/>
  <c r="U34" i="10"/>
  <c r="U35" i="10"/>
  <c r="U36" i="10"/>
  <c r="U37" i="10"/>
  <c r="U38" i="10"/>
  <c r="U39" i="10"/>
  <c r="U40" i="10"/>
  <c r="U41" i="10"/>
  <c r="U42" i="10"/>
  <c r="U43" i="10"/>
  <c r="U44" i="10"/>
  <c r="U45" i="10"/>
  <c r="U46" i="10"/>
  <c r="U47" i="10"/>
  <c r="U48" i="10"/>
  <c r="U49" i="10"/>
  <c r="U50" i="10"/>
  <c r="U51" i="10"/>
  <c r="U52" i="10"/>
  <c r="U53" i="10"/>
  <c r="U54" i="10"/>
  <c r="U55" i="10"/>
  <c r="U56" i="10"/>
  <c r="U57" i="10"/>
  <c r="U58" i="10"/>
  <c r="U59" i="10"/>
  <c r="U60" i="10"/>
  <c r="U61" i="10"/>
  <c r="U62" i="10"/>
  <c r="U63" i="10"/>
  <c r="U64" i="10"/>
  <c r="U65" i="10"/>
  <c r="U66" i="10"/>
  <c r="U67" i="10"/>
  <c r="U68" i="10"/>
  <c r="U69" i="10"/>
  <c r="U70" i="10"/>
  <c r="U71" i="10"/>
  <c r="U72" i="10"/>
  <c r="U73" i="10"/>
  <c r="U74" i="10"/>
  <c r="U75" i="10"/>
  <c r="U76" i="10"/>
  <c r="U27" i="10"/>
  <c r="J126" i="10"/>
  <c r="O126" i="10" s="1"/>
  <c r="I126" i="10"/>
  <c r="J125" i="10"/>
  <c r="O125" i="10" s="1"/>
  <c r="I125" i="10"/>
  <c r="J124" i="10"/>
  <c r="O124" i="10" s="1"/>
  <c r="I124" i="10"/>
  <c r="J123" i="10"/>
  <c r="O123" i="10" s="1"/>
  <c r="I123" i="10"/>
  <c r="J122" i="10"/>
  <c r="O122" i="10" s="1"/>
  <c r="I122" i="10"/>
  <c r="J121" i="10"/>
  <c r="O121" i="10" s="1"/>
  <c r="I121" i="10"/>
  <c r="J120" i="10"/>
  <c r="O120" i="10" s="1"/>
  <c r="I120" i="10"/>
  <c r="J119" i="10"/>
  <c r="O119" i="10" s="1"/>
  <c r="I119" i="10"/>
  <c r="J118" i="10"/>
  <c r="O118" i="10" s="1"/>
  <c r="I118" i="10"/>
  <c r="J117" i="10"/>
  <c r="O117" i="10" s="1"/>
  <c r="I117" i="10"/>
  <c r="J116" i="10"/>
  <c r="O116" i="10" s="1"/>
  <c r="I116" i="10"/>
  <c r="J115" i="10"/>
  <c r="O115" i="10" s="1"/>
  <c r="I115" i="10"/>
  <c r="J114" i="10"/>
  <c r="O114" i="10" s="1"/>
  <c r="I114" i="10"/>
  <c r="J113" i="10"/>
  <c r="O113" i="10" s="1"/>
  <c r="I113" i="10"/>
  <c r="J112" i="10"/>
  <c r="O112" i="10" s="1"/>
  <c r="I112" i="10"/>
  <c r="J111" i="10"/>
  <c r="O111" i="10" s="1"/>
  <c r="I111" i="10"/>
  <c r="J110" i="10"/>
  <c r="O110" i="10" s="1"/>
  <c r="I110" i="10"/>
  <c r="J109" i="10"/>
  <c r="O109" i="10" s="1"/>
  <c r="I109" i="10"/>
  <c r="J108" i="10"/>
  <c r="O108" i="10" s="1"/>
  <c r="I108" i="10"/>
  <c r="J107" i="10"/>
  <c r="O107" i="10" s="1"/>
  <c r="I107" i="10"/>
  <c r="J106" i="10"/>
  <c r="O106" i="10" s="1"/>
  <c r="I106" i="10"/>
  <c r="J105" i="10"/>
  <c r="O105" i="10" s="1"/>
  <c r="I105" i="10"/>
  <c r="J104" i="10"/>
  <c r="O104" i="10" s="1"/>
  <c r="I104" i="10"/>
  <c r="J103" i="10"/>
  <c r="O103" i="10" s="1"/>
  <c r="I103" i="10"/>
  <c r="J102" i="10"/>
  <c r="O102" i="10" s="1"/>
  <c r="I102" i="10"/>
  <c r="J101" i="10"/>
  <c r="O101" i="10" s="1"/>
  <c r="I101" i="10"/>
  <c r="J100" i="10"/>
  <c r="O100" i="10" s="1"/>
  <c r="I100" i="10"/>
  <c r="J99" i="10"/>
  <c r="O99" i="10" s="1"/>
  <c r="I99" i="10"/>
  <c r="J98" i="10"/>
  <c r="O98" i="10" s="1"/>
  <c r="I98" i="10"/>
  <c r="J97" i="10"/>
  <c r="O97" i="10" s="1"/>
  <c r="I97" i="10"/>
  <c r="J96" i="10"/>
  <c r="O96" i="10" s="1"/>
  <c r="I96" i="10"/>
  <c r="J95" i="10"/>
  <c r="O95" i="10" s="1"/>
  <c r="I95" i="10"/>
  <c r="J94" i="10"/>
  <c r="O94" i="10" s="1"/>
  <c r="I94" i="10"/>
  <c r="J93" i="10"/>
  <c r="O93" i="10" s="1"/>
  <c r="I93" i="10"/>
  <c r="J92" i="10"/>
  <c r="O92" i="10" s="1"/>
  <c r="I92" i="10"/>
  <c r="J91" i="10"/>
  <c r="O91" i="10" s="1"/>
  <c r="I91" i="10"/>
  <c r="J90" i="10"/>
  <c r="O90" i="10" s="1"/>
  <c r="I90" i="10"/>
  <c r="J89" i="10"/>
  <c r="O89" i="10" s="1"/>
  <c r="I89" i="10"/>
  <c r="J88" i="10"/>
  <c r="O88" i="10" s="1"/>
  <c r="I88" i="10"/>
  <c r="J87" i="10"/>
  <c r="O87" i="10" s="1"/>
  <c r="I87" i="10"/>
  <c r="J86" i="10"/>
  <c r="O86" i="10" s="1"/>
  <c r="I86" i="10"/>
  <c r="J85" i="10"/>
  <c r="O85" i="10" s="1"/>
  <c r="I85" i="10"/>
  <c r="J84" i="10"/>
  <c r="O84" i="10" s="1"/>
  <c r="I84" i="10"/>
  <c r="J83" i="10"/>
  <c r="O83" i="10" s="1"/>
  <c r="I83" i="10"/>
  <c r="J82" i="10"/>
  <c r="O82" i="10" s="1"/>
  <c r="I82" i="10"/>
  <c r="J81" i="10"/>
  <c r="O81" i="10" s="1"/>
  <c r="I81" i="10"/>
  <c r="J80" i="10"/>
  <c r="O80" i="10" s="1"/>
  <c r="I80" i="10"/>
  <c r="J79" i="10"/>
  <c r="O79" i="10" s="1"/>
  <c r="I79" i="10"/>
  <c r="N79" i="10" s="1"/>
  <c r="J78" i="10"/>
  <c r="O78" i="10" s="1"/>
  <c r="I78" i="10"/>
  <c r="J77" i="10"/>
  <c r="O77" i="10" s="1"/>
  <c r="I77" i="10"/>
  <c r="J76" i="10"/>
  <c r="O76" i="10" s="1"/>
  <c r="I76" i="10"/>
  <c r="J75" i="10"/>
  <c r="O75" i="10" s="1"/>
  <c r="I75" i="10"/>
  <c r="J74" i="10"/>
  <c r="O74" i="10" s="1"/>
  <c r="I74" i="10"/>
  <c r="J73" i="10"/>
  <c r="O73" i="10" s="1"/>
  <c r="I73" i="10"/>
  <c r="J72" i="10"/>
  <c r="O72" i="10" s="1"/>
  <c r="I72" i="10"/>
  <c r="J71" i="10"/>
  <c r="O71" i="10" s="1"/>
  <c r="I71" i="10"/>
  <c r="J70" i="10"/>
  <c r="O70" i="10" s="1"/>
  <c r="I70" i="10"/>
  <c r="J69" i="10"/>
  <c r="O69" i="10" s="1"/>
  <c r="I69" i="10"/>
  <c r="J68" i="10"/>
  <c r="O68" i="10" s="1"/>
  <c r="I68" i="10"/>
  <c r="J67" i="10"/>
  <c r="O67" i="10" s="1"/>
  <c r="I67" i="10"/>
  <c r="J66" i="10"/>
  <c r="O66" i="10" s="1"/>
  <c r="I66" i="10"/>
  <c r="J65" i="10"/>
  <c r="O65" i="10" s="1"/>
  <c r="I65" i="10"/>
  <c r="J64" i="10"/>
  <c r="O64" i="10" s="1"/>
  <c r="I64" i="10"/>
  <c r="J63" i="10"/>
  <c r="O63" i="10" s="1"/>
  <c r="I63" i="10"/>
  <c r="J62" i="10"/>
  <c r="O62" i="10" s="1"/>
  <c r="I62" i="10"/>
  <c r="J61" i="10"/>
  <c r="O61" i="10" s="1"/>
  <c r="I61" i="10"/>
  <c r="J60" i="10"/>
  <c r="O60" i="10" s="1"/>
  <c r="I60" i="10"/>
  <c r="J59" i="10"/>
  <c r="O59" i="10" s="1"/>
  <c r="I59" i="10"/>
  <c r="J58" i="10"/>
  <c r="O58" i="10" s="1"/>
  <c r="I58" i="10"/>
  <c r="J57" i="10"/>
  <c r="O57" i="10" s="1"/>
  <c r="I57" i="10"/>
  <c r="J56" i="10"/>
  <c r="O56" i="10" s="1"/>
  <c r="I56" i="10"/>
  <c r="J55" i="10"/>
  <c r="O55" i="10" s="1"/>
  <c r="I55" i="10"/>
  <c r="J54" i="10"/>
  <c r="O54" i="10" s="1"/>
  <c r="I54" i="10"/>
  <c r="J53" i="10"/>
  <c r="O53" i="10" s="1"/>
  <c r="I53" i="10"/>
  <c r="J52" i="10"/>
  <c r="O52" i="10" s="1"/>
  <c r="I52" i="10"/>
  <c r="J51" i="10"/>
  <c r="O51" i="10" s="1"/>
  <c r="I51" i="10"/>
  <c r="J50" i="10"/>
  <c r="O50" i="10" s="1"/>
  <c r="I50" i="10"/>
  <c r="J49" i="10"/>
  <c r="O49" i="10" s="1"/>
  <c r="I49" i="10"/>
  <c r="J48" i="10"/>
  <c r="O48" i="10" s="1"/>
  <c r="I48" i="10"/>
  <c r="J47" i="10"/>
  <c r="O47" i="10" s="1"/>
  <c r="I47" i="10"/>
  <c r="N47" i="10" s="1"/>
  <c r="J46" i="10"/>
  <c r="O46" i="10" s="1"/>
  <c r="I46" i="10"/>
  <c r="J45" i="10"/>
  <c r="O45" i="10" s="1"/>
  <c r="I45" i="10"/>
  <c r="J44" i="10"/>
  <c r="O44" i="10" s="1"/>
  <c r="I44" i="10"/>
  <c r="J43" i="10"/>
  <c r="O43" i="10" s="1"/>
  <c r="I43" i="10"/>
  <c r="J42" i="10"/>
  <c r="O42" i="10" s="1"/>
  <c r="I42" i="10"/>
  <c r="J41" i="10"/>
  <c r="O41" i="10" s="1"/>
  <c r="I41" i="10"/>
  <c r="J40" i="10"/>
  <c r="O40" i="10" s="1"/>
  <c r="I40" i="10"/>
  <c r="J39" i="10"/>
  <c r="O39" i="10" s="1"/>
  <c r="I39" i="10"/>
  <c r="J38" i="10"/>
  <c r="O38" i="10" s="1"/>
  <c r="I38" i="10"/>
  <c r="J37" i="10"/>
  <c r="O37" i="10" s="1"/>
  <c r="I37" i="10"/>
  <c r="J36" i="10"/>
  <c r="O36" i="10" s="1"/>
  <c r="I36" i="10"/>
  <c r="J35" i="10"/>
  <c r="O35" i="10" s="1"/>
  <c r="I35" i="10"/>
  <c r="J34" i="10"/>
  <c r="O34" i="10" s="1"/>
  <c r="I34" i="10"/>
  <c r="J33" i="10"/>
  <c r="O33" i="10" s="1"/>
  <c r="I33" i="10"/>
  <c r="J32" i="10"/>
  <c r="O32" i="10" s="1"/>
  <c r="I32" i="10"/>
  <c r="J31" i="10"/>
  <c r="O31" i="10" s="1"/>
  <c r="I31" i="10"/>
  <c r="J30" i="10"/>
  <c r="O30" i="10" s="1"/>
  <c r="I30" i="10"/>
  <c r="J29" i="10"/>
  <c r="O29" i="10" s="1"/>
  <c r="I29" i="10"/>
  <c r="J28" i="10"/>
  <c r="O28" i="10" s="1"/>
  <c r="I28" i="10"/>
  <c r="J27" i="10"/>
  <c r="O27" i="10" s="1"/>
  <c r="I27" i="10"/>
  <c r="C18" i="10"/>
  <c r="C19" i="10" s="1"/>
  <c r="C20" i="10" s="1"/>
  <c r="C21" i="10" s="1"/>
  <c r="D27" i="10"/>
  <c r="D28" i="10" s="1"/>
  <c r="D29" i="10" s="1"/>
  <c r="D30" i="10" s="1"/>
  <c r="D31" i="10" s="1"/>
  <c r="D32" i="10" s="1"/>
  <c r="D33" i="10" s="1"/>
  <c r="D34" i="10" s="1"/>
  <c r="D35" i="10" s="1"/>
  <c r="D36" i="10" s="1"/>
  <c r="D37" i="10" s="1"/>
  <c r="D38" i="10" s="1"/>
  <c r="D39" i="10" s="1"/>
  <c r="D40" i="10" s="1"/>
  <c r="D41" i="10" s="1"/>
  <c r="D42" i="10" s="1"/>
  <c r="D43" i="10" s="1"/>
  <c r="D44" i="10" s="1"/>
  <c r="D45" i="10" s="1"/>
  <c r="D46" i="10" s="1"/>
  <c r="D47" i="10" s="1"/>
  <c r="D48" i="10" s="1"/>
  <c r="D49" i="10" s="1"/>
  <c r="D50" i="10" s="1"/>
  <c r="D51" i="10" s="1"/>
  <c r="D52" i="10" s="1"/>
  <c r="D53" i="10" s="1"/>
  <c r="D54" i="10" s="1"/>
  <c r="D55" i="10" s="1"/>
  <c r="D56" i="10" s="1"/>
  <c r="D57" i="10" s="1"/>
  <c r="D58" i="10" s="1"/>
  <c r="D59" i="10" s="1"/>
  <c r="D60" i="10" s="1"/>
  <c r="D61" i="10" s="1"/>
  <c r="D62" i="10" s="1"/>
  <c r="D63" i="10" s="1"/>
  <c r="D64" i="10" s="1"/>
  <c r="D65" i="10" s="1"/>
  <c r="D66" i="10" s="1"/>
  <c r="D67" i="10" s="1"/>
  <c r="D68" i="10" s="1"/>
  <c r="D69" i="10" s="1"/>
  <c r="D70" i="10" s="1"/>
  <c r="D71" i="10" s="1"/>
  <c r="D72" i="10" s="1"/>
  <c r="D73" i="10" s="1"/>
  <c r="D74" i="10" s="1"/>
  <c r="D75" i="10" s="1"/>
  <c r="D76" i="10" s="1"/>
  <c r="H76" i="10" s="1"/>
  <c r="C27" i="10"/>
  <c r="C12" i="10"/>
  <c r="C13" i="10" s="1"/>
  <c r="C10" i="10"/>
  <c r="AE126" i="10" s="1"/>
  <c r="C9" i="10"/>
  <c r="AH108" i="10" s="1"/>
  <c r="C7" i="10"/>
  <c r="AD49" i="10" l="1"/>
  <c r="AK47" i="10"/>
  <c r="AD52" i="10"/>
  <c r="H59" i="10"/>
  <c r="H51" i="10"/>
  <c r="H43" i="10"/>
  <c r="AD44" i="10"/>
  <c r="AE103" i="10"/>
  <c r="H27" i="10"/>
  <c r="AE27" i="10"/>
  <c r="AE57" i="10"/>
  <c r="AJ79" i="10"/>
  <c r="H75" i="10"/>
  <c r="AD29" i="10"/>
  <c r="AD68" i="10"/>
  <c r="AJ47" i="10"/>
  <c r="H67" i="10"/>
  <c r="AE31" i="10"/>
  <c r="AE78" i="10"/>
  <c r="AE33" i="10"/>
  <c r="AE88" i="10"/>
  <c r="AD42" i="10"/>
  <c r="AD95" i="10"/>
  <c r="AH37" i="10"/>
  <c r="N53" i="10"/>
  <c r="AK53" i="10" s="1"/>
  <c r="AH29" i="10"/>
  <c r="AI31" i="10"/>
  <c r="AD34" i="10"/>
  <c r="AD36" i="10"/>
  <c r="AE38" i="10"/>
  <c r="AH44" i="10"/>
  <c r="AE47" i="10"/>
  <c r="AI49" i="10"/>
  <c r="AD58" i="10"/>
  <c r="AH60" i="10"/>
  <c r="AE63" i="10"/>
  <c r="AD66" i="10"/>
  <c r="AI68" i="10"/>
  <c r="AG68" i="10" s="1"/>
  <c r="AE72" i="10"/>
  <c r="AH75" i="10"/>
  <c r="AD79" i="10"/>
  <c r="AI85" i="10"/>
  <c r="AD89" i="10"/>
  <c r="AI95" i="10"/>
  <c r="AI99" i="10"/>
  <c r="AE104" i="10"/>
  <c r="AH112" i="10"/>
  <c r="AI116" i="10"/>
  <c r="AI120" i="10"/>
  <c r="AG120" i="10" s="1"/>
  <c r="AI124" i="10"/>
  <c r="AG124" i="10" s="1"/>
  <c r="AH35" i="10"/>
  <c r="AH31" i="10"/>
  <c r="AE40" i="10"/>
  <c r="AH49" i="10"/>
  <c r="AH57" i="10"/>
  <c r="AI65" i="10"/>
  <c r="AD75" i="10"/>
  <c r="AD85" i="10"/>
  <c r="AI91" i="10"/>
  <c r="AD99" i="10"/>
  <c r="AI111" i="10"/>
  <c r="AG111" i="10" s="1"/>
  <c r="AD124" i="10"/>
  <c r="C28" i="10"/>
  <c r="BB27" i="10"/>
  <c r="N38" i="10"/>
  <c r="AK38" i="10" s="1"/>
  <c r="N62" i="10"/>
  <c r="AK62" i="10" s="1"/>
  <c r="N82" i="10"/>
  <c r="AK82" i="10" s="1"/>
  <c r="N98" i="10"/>
  <c r="AK98" i="10" s="1"/>
  <c r="N110" i="10"/>
  <c r="AK110" i="10" s="1"/>
  <c r="N114" i="10"/>
  <c r="N118" i="10"/>
  <c r="AJ118" i="10" s="1"/>
  <c r="N126" i="10"/>
  <c r="BE27" i="10"/>
  <c r="M25" i="10" a="1"/>
  <c r="M25" i="10" s="1"/>
  <c r="M24" i="10" s="1"/>
  <c r="AD30" i="10"/>
  <c r="AE32" i="10"/>
  <c r="AE34" i="10"/>
  <c r="AH38" i="10"/>
  <c r="AI42" i="10"/>
  <c r="AG42" i="10" s="1"/>
  <c r="AD45" i="10"/>
  <c r="AI52" i="10"/>
  <c r="AH55" i="10"/>
  <c r="AE58" i="10"/>
  <c r="AI60" i="10"/>
  <c r="AI63" i="10"/>
  <c r="AD69" i="10"/>
  <c r="AI75" i="10"/>
  <c r="AE79" i="10"/>
  <c r="AH82" i="10"/>
  <c r="AD86" i="10"/>
  <c r="AE89" i="10"/>
  <c r="AH92" i="10"/>
  <c r="AD96" i="10"/>
  <c r="AE100" i="10"/>
  <c r="AD113" i="10"/>
  <c r="AD117" i="10"/>
  <c r="AD121" i="10"/>
  <c r="AE125" i="10"/>
  <c r="AI122" i="10"/>
  <c r="AH119" i="10"/>
  <c r="AH116" i="10"/>
  <c r="AI113" i="10"/>
  <c r="AH110" i="10"/>
  <c r="AI108" i="10"/>
  <c r="AR108" i="10" s="1"/>
  <c r="AI105" i="10"/>
  <c r="AH102" i="10"/>
  <c r="AI100" i="10"/>
  <c r="AH97" i="10"/>
  <c r="AI126" i="10"/>
  <c r="AH117" i="10"/>
  <c r="AI115" i="10"/>
  <c r="AG115" i="10" s="1"/>
  <c r="AI112" i="10"/>
  <c r="AG112" i="10" s="1"/>
  <c r="AI109" i="10"/>
  <c r="AH106" i="10"/>
  <c r="AI104" i="10"/>
  <c r="AI101" i="10"/>
  <c r="AH124" i="10"/>
  <c r="AH122" i="10"/>
  <c r="AH120" i="10"/>
  <c r="AH118" i="10"/>
  <c r="AH114" i="10"/>
  <c r="AI103" i="10"/>
  <c r="AG103" i="10" s="1"/>
  <c r="AH99" i="10"/>
  <c r="AH95" i="10"/>
  <c r="AH90" i="10"/>
  <c r="AI88" i="10"/>
  <c r="AG88" i="10" s="1"/>
  <c r="AH85" i="10"/>
  <c r="AI83" i="10"/>
  <c r="AI78" i="10"/>
  <c r="AI73" i="10"/>
  <c r="AH68" i="10"/>
  <c r="AH63" i="10"/>
  <c r="AH58" i="10"/>
  <c r="AI56" i="10"/>
  <c r="AH53" i="10"/>
  <c r="AI51" i="10"/>
  <c r="AI46" i="10"/>
  <c r="AH126" i="10"/>
  <c r="AI107" i="10"/>
  <c r="AH103" i="10"/>
  <c r="AH101" i="10"/>
  <c r="AI93" i="10"/>
  <c r="AH88" i="10"/>
  <c r="AH83" i="10"/>
  <c r="AH78" i="10"/>
  <c r="AI76" i="10"/>
  <c r="AH73" i="10"/>
  <c r="AI71" i="10"/>
  <c r="AI66" i="10"/>
  <c r="AG66" i="10" s="1"/>
  <c r="AI61" i="10"/>
  <c r="AH56" i="10"/>
  <c r="AH51" i="10"/>
  <c r="AH46" i="10"/>
  <c r="AI44" i="10"/>
  <c r="AG44" i="10" s="1"/>
  <c r="AH41" i="10"/>
  <c r="AH36" i="10"/>
  <c r="AH33" i="10"/>
  <c r="AH28" i="10"/>
  <c r="AH27" i="10"/>
  <c r="AI125" i="10"/>
  <c r="AH123" i="10"/>
  <c r="AI121" i="10"/>
  <c r="AI117" i="10"/>
  <c r="AH113" i="10"/>
  <c r="AH100" i="10"/>
  <c r="AH98" i="10"/>
  <c r="AI94" i="10"/>
  <c r="AG94" i="10" s="1"/>
  <c r="AI89" i="10"/>
  <c r="AH84" i="10"/>
  <c r="AH79" i="10"/>
  <c r="AF79" i="10" s="1"/>
  <c r="AH74" i="10"/>
  <c r="AI72" i="10"/>
  <c r="AH69" i="10"/>
  <c r="AI67" i="10"/>
  <c r="AI62" i="10"/>
  <c r="AG62" i="10" s="1"/>
  <c r="AI57" i="10"/>
  <c r="AH52" i="10"/>
  <c r="AH47" i="10"/>
  <c r="AH42" i="10"/>
  <c r="AI40" i="10"/>
  <c r="AI37" i="10"/>
  <c r="AH34" i="10"/>
  <c r="AI32" i="10"/>
  <c r="AG32" i="10" s="1"/>
  <c r="AI29" i="10"/>
  <c r="AH125" i="10"/>
  <c r="AH121" i="10"/>
  <c r="AH104" i="10"/>
  <c r="AI102" i="10"/>
  <c r="AH94" i="10"/>
  <c r="AI92" i="10"/>
  <c r="AG92" i="10" s="1"/>
  <c r="AH89" i="10"/>
  <c r="AI87" i="10"/>
  <c r="AI82" i="10"/>
  <c r="AI77" i="10"/>
  <c r="AH72" i="10"/>
  <c r="AH54" i="10"/>
  <c r="AI59" i="10"/>
  <c r="AH65" i="10"/>
  <c r="AI74" i="10"/>
  <c r="AH81" i="10"/>
  <c r="AH91" i="10"/>
  <c r="AI98" i="10"/>
  <c r="AH111" i="10"/>
  <c r="AI119" i="10"/>
  <c r="AG119" i="10" s="1"/>
  <c r="AI123" i="10"/>
  <c r="N29" i="10"/>
  <c r="AK29" i="10" s="1"/>
  <c r="N33" i="10"/>
  <c r="AK33" i="10" s="1"/>
  <c r="N41" i="10"/>
  <c r="AK41" i="10" s="1"/>
  <c r="N45" i="10"/>
  <c r="AK45" i="10" s="1"/>
  <c r="N49" i="10"/>
  <c r="AK49" i="10" s="1"/>
  <c r="BC49" i="10"/>
  <c r="N61" i="10"/>
  <c r="AK61" i="10" s="1"/>
  <c r="N65" i="10"/>
  <c r="AK65" i="10" s="1"/>
  <c r="N69" i="10"/>
  <c r="AK69" i="10" s="1"/>
  <c r="N73" i="10"/>
  <c r="AK73" i="10" s="1"/>
  <c r="N77" i="10"/>
  <c r="N85" i="10"/>
  <c r="N89" i="10"/>
  <c r="AK89" i="10" s="1"/>
  <c r="N93" i="10"/>
  <c r="AK93" i="10" s="1"/>
  <c r="N101" i="10"/>
  <c r="AK101" i="10" s="1"/>
  <c r="N105" i="10"/>
  <c r="AK105" i="10" s="1"/>
  <c r="N109" i="10"/>
  <c r="N113" i="10"/>
  <c r="AK113" i="10" s="1"/>
  <c r="N117" i="10"/>
  <c r="AK117" i="10" s="1"/>
  <c r="N125" i="10"/>
  <c r="AK125" i="10" s="1"/>
  <c r="AI27" i="10"/>
  <c r="AE68" i="10"/>
  <c r="H35" i="10"/>
  <c r="AD28" i="10"/>
  <c r="AE30" i="10"/>
  <c r="AI38" i="10"/>
  <c r="AH40" i="10"/>
  <c r="AD43" i="10"/>
  <c r="AE45" i="10"/>
  <c r="AI47" i="10"/>
  <c r="AH50" i="10"/>
  <c r="AD53" i="10"/>
  <c r="AI55" i="10"/>
  <c r="AI58" i="10"/>
  <c r="AG58" i="10" s="1"/>
  <c r="AE61" i="10"/>
  <c r="AD64" i="10"/>
  <c r="AH66" i="10"/>
  <c r="AI69" i="10"/>
  <c r="AD73" i="10"/>
  <c r="AI79" i="10"/>
  <c r="AE83" i="10"/>
  <c r="AH86" i="10"/>
  <c r="AD90" i="10"/>
  <c r="AE93" i="10"/>
  <c r="AH96" i="10"/>
  <c r="AD101" i="10"/>
  <c r="AE105" i="10"/>
  <c r="AH109" i="10"/>
  <c r="AD114" i="10"/>
  <c r="AD118" i="10"/>
  <c r="AD122" i="10"/>
  <c r="AI39" i="10"/>
  <c r="AH62" i="10"/>
  <c r="AI84" i="10"/>
  <c r="AH115" i="10"/>
  <c r="AD126" i="10"/>
  <c r="AE124" i="10"/>
  <c r="AE121" i="10"/>
  <c r="AE115" i="10"/>
  <c r="AD112" i="10"/>
  <c r="AD104" i="10"/>
  <c r="AE99" i="10"/>
  <c r="AD125" i="10"/>
  <c r="AE122" i="10"/>
  <c r="AD119" i="10"/>
  <c r="AD108" i="10"/>
  <c r="AD100" i="10"/>
  <c r="AE108" i="10"/>
  <c r="AE106" i="10"/>
  <c r="AD102" i="10"/>
  <c r="AE97" i="10"/>
  <c r="AD94" i="10"/>
  <c r="AE92" i="10"/>
  <c r="AE87" i="10"/>
  <c r="AE82" i="10"/>
  <c r="AD77" i="10"/>
  <c r="AD72" i="10"/>
  <c r="AD67" i="10"/>
  <c r="AE65" i="10"/>
  <c r="AD62" i="10"/>
  <c r="AE60" i="10"/>
  <c r="AE55" i="10"/>
  <c r="AE50" i="10"/>
  <c r="AE120" i="10"/>
  <c r="AE116" i="10"/>
  <c r="AE112" i="10"/>
  <c r="AE110" i="10"/>
  <c r="AD106" i="10"/>
  <c r="AD97" i="10"/>
  <c r="AD92" i="10"/>
  <c r="AD87" i="10"/>
  <c r="AE85" i="10"/>
  <c r="AD82" i="10"/>
  <c r="AE80" i="10"/>
  <c r="AE75" i="10"/>
  <c r="AE70" i="10"/>
  <c r="AD65" i="10"/>
  <c r="AD60" i="10"/>
  <c r="AD55" i="10"/>
  <c r="AE53" i="10"/>
  <c r="AD50" i="10"/>
  <c r="AE48" i="10"/>
  <c r="AE43" i="10"/>
  <c r="AD40" i="10"/>
  <c r="AE35" i="10"/>
  <c r="AD32" i="10"/>
  <c r="AE109" i="10"/>
  <c r="AE107" i="10"/>
  <c r="AD105" i="10"/>
  <c r="AD103" i="10"/>
  <c r="AD93" i="10"/>
  <c r="AD88" i="10"/>
  <c r="AD83" i="10"/>
  <c r="AE81" i="10"/>
  <c r="AD78" i="10"/>
  <c r="AE76" i="10"/>
  <c r="AE71" i="10"/>
  <c r="AE66" i="10"/>
  <c r="AD61" i="10"/>
  <c r="AD56" i="10"/>
  <c r="AD51" i="10"/>
  <c r="AE49" i="10"/>
  <c r="AD46" i="10"/>
  <c r="AE44" i="10"/>
  <c r="AE36" i="10"/>
  <c r="AE28" i="10"/>
  <c r="AE117" i="10"/>
  <c r="AE113" i="10"/>
  <c r="AE111" i="10"/>
  <c r="AD109" i="10"/>
  <c r="AD107" i="10"/>
  <c r="AE98" i="10"/>
  <c r="AE96" i="10"/>
  <c r="AE91" i="10"/>
  <c r="AE86" i="10"/>
  <c r="AD81" i="10"/>
  <c r="AD76" i="10"/>
  <c r="AD71" i="10"/>
  <c r="AE69" i="10"/>
  <c r="N37" i="10"/>
  <c r="AK37" i="10" s="1"/>
  <c r="N57" i="10"/>
  <c r="AK57" i="10" s="1"/>
  <c r="N81" i="10"/>
  <c r="AK81" i="10" s="1"/>
  <c r="N97" i="10"/>
  <c r="AK97" i="10" s="1"/>
  <c r="N121" i="10"/>
  <c r="AK121" i="10" s="1"/>
  <c r="AE29" i="10"/>
  <c r="AI33" i="10"/>
  <c r="AI35" i="10"/>
  <c r="AD38" i="10"/>
  <c r="AE42" i="10"/>
  <c r="AD47" i="10"/>
  <c r="AE52" i="10"/>
  <c r="AI54" i="10"/>
  <c r="AD63" i="10"/>
  <c r="AH71" i="10"/>
  <c r="AI81" i="10"/>
  <c r="AE95" i="10"/>
  <c r="AH107" i="10"/>
  <c r="AD116" i="10"/>
  <c r="AD120" i="10"/>
  <c r="N30" i="10"/>
  <c r="AK30" i="10" s="1"/>
  <c r="N34" i="10"/>
  <c r="AK34" i="10" s="1"/>
  <c r="N42" i="10"/>
  <c r="AK42" i="10" s="1"/>
  <c r="N46" i="10"/>
  <c r="AK46" i="10" s="1"/>
  <c r="N50" i="10"/>
  <c r="AK50" i="10" s="1"/>
  <c r="BC50" i="10"/>
  <c r="N54" i="10"/>
  <c r="N58" i="10"/>
  <c r="AK58" i="10" s="1"/>
  <c r="N66" i="10"/>
  <c r="AK66" i="10" s="1"/>
  <c r="N70" i="10"/>
  <c r="AK70" i="10" s="1"/>
  <c r="N74" i="10"/>
  <c r="AK74" i="10" s="1"/>
  <c r="N78" i="10"/>
  <c r="AK78" i="10" s="1"/>
  <c r="N86" i="10"/>
  <c r="AK86" i="10" s="1"/>
  <c r="N90" i="10"/>
  <c r="N94" i="10"/>
  <c r="AK94" i="10" s="1"/>
  <c r="N102" i="10"/>
  <c r="AK102" i="10" s="1"/>
  <c r="N106" i="10"/>
  <c r="AK106" i="10" s="1"/>
  <c r="N122" i="10"/>
  <c r="N27" i="10"/>
  <c r="AJ27" i="10" s="1"/>
  <c r="BC27" i="10"/>
  <c r="N31" i="10"/>
  <c r="AJ31" i="10" s="1"/>
  <c r="N35" i="10"/>
  <c r="N39" i="10"/>
  <c r="N43" i="10"/>
  <c r="N51" i="10"/>
  <c r="AJ51" i="10" s="1"/>
  <c r="N55" i="10"/>
  <c r="AJ55" i="10" s="1"/>
  <c r="BC55" i="10"/>
  <c r="N59" i="10"/>
  <c r="N63" i="10"/>
  <c r="AJ63" i="10" s="1"/>
  <c r="N67" i="10"/>
  <c r="N71" i="10"/>
  <c r="AJ71" i="10" s="1"/>
  <c r="N75" i="10"/>
  <c r="AJ75" i="10" s="1"/>
  <c r="BC75" i="10"/>
  <c r="AK79" i="10"/>
  <c r="N83" i="10"/>
  <c r="N87" i="10"/>
  <c r="AJ87" i="10" s="1"/>
  <c r="N91" i="10"/>
  <c r="AJ91" i="10" s="1"/>
  <c r="N95" i="10"/>
  <c r="N99" i="10"/>
  <c r="AJ99" i="10" s="1"/>
  <c r="N103" i="10"/>
  <c r="AJ103" i="10" s="1"/>
  <c r="N107" i="10"/>
  <c r="AJ107" i="10" s="1"/>
  <c r="N111" i="10"/>
  <c r="AJ111" i="10" s="1"/>
  <c r="N115" i="10"/>
  <c r="AJ115" i="10" s="1"/>
  <c r="N119" i="10"/>
  <c r="AJ119" i="10" s="1"/>
  <c r="N123" i="10"/>
  <c r="AJ123" i="10" s="1"/>
  <c r="AH30" i="10"/>
  <c r="AI34" i="10"/>
  <c r="AG34" i="10" s="1"/>
  <c r="AI36" i="10"/>
  <c r="AG36" i="10" s="1"/>
  <c r="AD39" i="10"/>
  <c r="AD41" i="10"/>
  <c r="AH45" i="10"/>
  <c r="AD48" i="10"/>
  <c r="AI50" i="10"/>
  <c r="AI53" i="10"/>
  <c r="AE56" i="10"/>
  <c r="AD59" i="10"/>
  <c r="AH61" i="10"/>
  <c r="AE64" i="10"/>
  <c r="AE67" i="10"/>
  <c r="AD70" i="10"/>
  <c r="AE73" i="10"/>
  <c r="AH76" i="10"/>
  <c r="AD80" i="10"/>
  <c r="AI86" i="10"/>
  <c r="AE90" i="10"/>
  <c r="AH93" i="10"/>
  <c r="AI96" i="10"/>
  <c r="AE101" i="10"/>
  <c r="AH105" i="10"/>
  <c r="AD110" i="10"/>
  <c r="AE114" i="10"/>
  <c r="AE118" i="10"/>
  <c r="AI30" i="10"/>
  <c r="AH32" i="10"/>
  <c r="AD35" i="10"/>
  <c r="AD37" i="10"/>
  <c r="AE39" i="10"/>
  <c r="AE41" i="10"/>
  <c r="AH43" i="10"/>
  <c r="AI45" i="10"/>
  <c r="AH48" i="10"/>
  <c r="AE51" i="10"/>
  <c r="AD54" i="10"/>
  <c r="AE59" i="10"/>
  <c r="AE62" i="10"/>
  <c r="AH64" i="10"/>
  <c r="AH70" i="10"/>
  <c r="AD74" i="10"/>
  <c r="AE77" i="10"/>
  <c r="AH80" i="10"/>
  <c r="AD84" i="10"/>
  <c r="AI90" i="10"/>
  <c r="AE94" i="10"/>
  <c r="AI97" i="10"/>
  <c r="AE102" i="10"/>
  <c r="AI110" i="10"/>
  <c r="AI114" i="10"/>
  <c r="AI118" i="10"/>
  <c r="AD123" i="10"/>
  <c r="N28" i="10"/>
  <c r="P28" i="10" s="1"/>
  <c r="BC28" i="10"/>
  <c r="N32" i="10"/>
  <c r="N36" i="10"/>
  <c r="N40" i="10"/>
  <c r="AJ40" i="10" s="1"/>
  <c r="N44" i="10"/>
  <c r="AK44" i="10" s="1"/>
  <c r="N48" i="10"/>
  <c r="AK48" i="10" s="1"/>
  <c r="N52" i="10"/>
  <c r="AK52" i="10" s="1"/>
  <c r="N56" i="10"/>
  <c r="AK56" i="10" s="1"/>
  <c r="N60" i="10"/>
  <c r="AK60" i="10" s="1"/>
  <c r="N64" i="10"/>
  <c r="AK64" i="10" s="1"/>
  <c r="N68" i="10"/>
  <c r="AK68" i="10" s="1"/>
  <c r="N72" i="10"/>
  <c r="AK72" i="10" s="1"/>
  <c r="BC72" i="10"/>
  <c r="N76" i="10"/>
  <c r="AK76" i="10" s="1"/>
  <c r="N80" i="10"/>
  <c r="AK80" i="10" s="1"/>
  <c r="N84" i="10"/>
  <c r="AK84" i="10" s="1"/>
  <c r="N88" i="10"/>
  <c r="AK88" i="10" s="1"/>
  <c r="N92" i="10"/>
  <c r="AK92" i="10" s="1"/>
  <c r="N96" i="10"/>
  <c r="AK96" i="10" s="1"/>
  <c r="N100" i="10"/>
  <c r="AK100" i="10" s="1"/>
  <c r="N104" i="10"/>
  <c r="AK104" i="10" s="1"/>
  <c r="N108" i="10"/>
  <c r="AK108" i="10" s="1"/>
  <c r="N112" i="10"/>
  <c r="AK112" i="10" s="1"/>
  <c r="N116" i="10"/>
  <c r="AK116" i="10" s="1"/>
  <c r="N120" i="10"/>
  <c r="AK120" i="10" s="1"/>
  <c r="N124" i="10"/>
  <c r="AK124" i="10" s="1"/>
  <c r="AD27" i="10"/>
  <c r="AI28" i="10"/>
  <c r="AD31" i="10"/>
  <c r="AD33" i="10"/>
  <c r="AE37" i="10"/>
  <c r="AH39" i="10"/>
  <c r="AI41" i="10"/>
  <c r="AI43" i="10"/>
  <c r="AE46" i="10"/>
  <c r="AI48" i="10"/>
  <c r="AG48" i="10" s="1"/>
  <c r="AE54" i="10"/>
  <c r="AD57" i="10"/>
  <c r="AH59" i="10"/>
  <c r="AI64" i="10"/>
  <c r="AH67" i="10"/>
  <c r="AI70" i="10"/>
  <c r="AE74" i="10"/>
  <c r="AH77" i="10"/>
  <c r="AI80" i="10"/>
  <c r="AE84" i="10"/>
  <c r="AH87" i="10"/>
  <c r="AD91" i="10"/>
  <c r="AD98" i="10"/>
  <c r="AI106" i="10"/>
  <c r="AD111" i="10"/>
  <c r="AD115" i="10"/>
  <c r="AE119" i="10"/>
  <c r="AE123" i="10"/>
  <c r="H74" i="10"/>
  <c r="H66" i="10"/>
  <c r="H58" i="10"/>
  <c r="H50" i="10"/>
  <c r="H42" i="10"/>
  <c r="H34" i="10"/>
  <c r="Q27" i="10"/>
  <c r="V27" i="10" s="1"/>
  <c r="Q31" i="10"/>
  <c r="V31" i="10" s="1"/>
  <c r="Q35" i="10"/>
  <c r="V35" i="10" s="1"/>
  <c r="Q39" i="10"/>
  <c r="V39" i="10" s="1"/>
  <c r="Q43" i="10"/>
  <c r="V43" i="10" s="1"/>
  <c r="Q47" i="10"/>
  <c r="V47" i="10" s="1"/>
  <c r="Q51" i="10"/>
  <c r="V51" i="10" s="1"/>
  <c r="Q55" i="10"/>
  <c r="V55" i="10" s="1"/>
  <c r="Q59" i="10"/>
  <c r="V59" i="10" s="1"/>
  <c r="Q63" i="10"/>
  <c r="V63" i="10" s="1"/>
  <c r="Q67" i="10"/>
  <c r="V67" i="10" s="1"/>
  <c r="Q71" i="10"/>
  <c r="V71" i="10" s="1"/>
  <c r="Q75" i="10"/>
  <c r="V75" i="10" s="1"/>
  <c r="H73" i="10"/>
  <c r="H65" i="10"/>
  <c r="H57" i="10"/>
  <c r="H49" i="10"/>
  <c r="H41" i="10"/>
  <c r="H33" i="10"/>
  <c r="H72" i="10"/>
  <c r="H64" i="10"/>
  <c r="H56" i="10"/>
  <c r="H48" i="10"/>
  <c r="H40" i="10"/>
  <c r="H32" i="10"/>
  <c r="Q28" i="10"/>
  <c r="V28" i="10" s="1"/>
  <c r="Q32" i="10"/>
  <c r="V32" i="10" s="1"/>
  <c r="Q36" i="10"/>
  <c r="V36" i="10" s="1"/>
  <c r="Q40" i="10"/>
  <c r="V40" i="10" s="1"/>
  <c r="Q44" i="10"/>
  <c r="Q48" i="10"/>
  <c r="Q52" i="10"/>
  <c r="V52" i="10" s="1"/>
  <c r="Q56" i="10"/>
  <c r="V56" i="10" s="1"/>
  <c r="Q60" i="10"/>
  <c r="V60" i="10" s="1"/>
  <c r="Q64" i="10"/>
  <c r="V64" i="10" s="1"/>
  <c r="Q68" i="10"/>
  <c r="V68" i="10" s="1"/>
  <c r="Q72" i="10"/>
  <c r="V72" i="10" s="1"/>
  <c r="Q76" i="10"/>
  <c r="V76" i="10" s="1"/>
  <c r="H71" i="10"/>
  <c r="H47" i="10"/>
  <c r="H63" i="10"/>
  <c r="H55" i="10"/>
  <c r="H39" i="10"/>
  <c r="H31" i="10"/>
  <c r="H70" i="10"/>
  <c r="H62" i="10"/>
  <c r="H54" i="10"/>
  <c r="H46" i="10"/>
  <c r="H38" i="10"/>
  <c r="H30" i="10"/>
  <c r="Q29" i="10"/>
  <c r="V29" i="10" s="1"/>
  <c r="Q33" i="10"/>
  <c r="V33" i="10" s="1"/>
  <c r="Q37" i="10"/>
  <c r="V37" i="10" s="1"/>
  <c r="Q41" i="10"/>
  <c r="V41" i="10" s="1"/>
  <c r="Q45" i="10"/>
  <c r="V45" i="10" s="1"/>
  <c r="Q49" i="10"/>
  <c r="V49" i="10" s="1"/>
  <c r="Q53" i="10"/>
  <c r="V53" i="10" s="1"/>
  <c r="Q57" i="10"/>
  <c r="V57" i="10" s="1"/>
  <c r="Q61" i="10"/>
  <c r="V61" i="10" s="1"/>
  <c r="Q65" i="10"/>
  <c r="V65" i="10" s="1"/>
  <c r="Q69" i="10"/>
  <c r="V69" i="10" s="1"/>
  <c r="Q73" i="10"/>
  <c r="V73" i="10" s="1"/>
  <c r="H61" i="10"/>
  <c r="H53" i="10"/>
  <c r="H45" i="10"/>
  <c r="H37" i="10"/>
  <c r="H29" i="10"/>
  <c r="H69" i="10"/>
  <c r="H68" i="10"/>
  <c r="H60" i="10"/>
  <c r="H52" i="10"/>
  <c r="H44" i="10"/>
  <c r="H36" i="10"/>
  <c r="H28" i="10"/>
  <c r="Q30" i="10"/>
  <c r="V30" i="10" s="1"/>
  <c r="Q34" i="10"/>
  <c r="V34" i="10" s="1"/>
  <c r="Q38" i="10"/>
  <c r="V38" i="10" s="1"/>
  <c r="Q42" i="10"/>
  <c r="V42" i="10" s="1"/>
  <c r="Q46" i="10"/>
  <c r="V46" i="10" s="1"/>
  <c r="Q50" i="10"/>
  <c r="V50" i="10" s="1"/>
  <c r="Q54" i="10"/>
  <c r="V54" i="10" s="1"/>
  <c r="Q58" i="10"/>
  <c r="V58" i="10" s="1"/>
  <c r="Q62" i="10"/>
  <c r="Q66" i="10"/>
  <c r="V66" i="10" s="1"/>
  <c r="Q70" i="10"/>
  <c r="V70" i="10" s="1"/>
  <c r="Q74" i="10"/>
  <c r="V74" i="10" s="1"/>
  <c r="G27" i="10"/>
  <c r="G28" i="10"/>
  <c r="C22" i="10"/>
  <c r="C23" i="10"/>
  <c r="B28" i="10"/>
  <c r="B29" i="10" s="1"/>
  <c r="B30" i="10" s="1"/>
  <c r="B31" i="10" s="1"/>
  <c r="B32" i="10" s="1"/>
  <c r="B33" i="10" s="1"/>
  <c r="B34" i="10" s="1"/>
  <c r="B35" i="10" s="1"/>
  <c r="B36" i="10" s="1"/>
  <c r="B37" i="10" s="1"/>
  <c r="B38" i="10" s="1"/>
  <c r="B39" i="10" s="1"/>
  <c r="B40" i="10" s="1"/>
  <c r="B41" i="10" s="1"/>
  <c r="B42" i="10" s="1"/>
  <c r="B43" i="10" s="1"/>
  <c r="B44" i="10" s="1"/>
  <c r="B45" i="10" s="1"/>
  <c r="B46" i="10" s="1"/>
  <c r="B47" i="10" s="1"/>
  <c r="B48" i="10" s="1"/>
  <c r="B49" i="10" s="1"/>
  <c r="B50" i="10" s="1"/>
  <c r="B51" i="10" s="1"/>
  <c r="B52" i="10" s="1"/>
  <c r="B53" i="10" s="1"/>
  <c r="B54" i="10" s="1"/>
  <c r="B55" i="10" s="1"/>
  <c r="B56" i="10" s="1"/>
  <c r="B57" i="10" s="1"/>
  <c r="B58" i="10" s="1"/>
  <c r="B59" i="10" s="1"/>
  <c r="B60" i="10" s="1"/>
  <c r="B61" i="10" s="1"/>
  <c r="B62" i="10" s="1"/>
  <c r="B63" i="10" s="1"/>
  <c r="B64" i="10" s="1"/>
  <c r="B65" i="10" s="1"/>
  <c r="B66" i="10" s="1"/>
  <c r="B67" i="10" s="1"/>
  <c r="B68" i="10" s="1"/>
  <c r="B69" i="10" s="1"/>
  <c r="B70" i="10" s="1"/>
  <c r="B71" i="10" s="1"/>
  <c r="B72" i="10" s="1"/>
  <c r="B73" i="10" s="1"/>
  <c r="B74" i="10" s="1"/>
  <c r="B75" i="10" s="1"/>
  <c r="B76" i="10" s="1"/>
  <c r="B77" i="10" s="1"/>
  <c r="BC77" i="10" s="1"/>
  <c r="AJ110" i="10" l="1"/>
  <c r="AR90" i="10"/>
  <c r="AM34" i="10"/>
  <c r="AS83" i="10"/>
  <c r="AR96" i="10"/>
  <c r="AJ113" i="10"/>
  <c r="AL113" i="10" s="1"/>
  <c r="AO113" i="10" s="1"/>
  <c r="AR38" i="10"/>
  <c r="AO38" i="10" s="1"/>
  <c r="AR28" i="10"/>
  <c r="AO28" i="10" s="1"/>
  <c r="AS51" i="10"/>
  <c r="AP51" i="10" s="1"/>
  <c r="AM96" i="10"/>
  <c r="AP96" i="10" s="1"/>
  <c r="AR98" i="10"/>
  <c r="AS67" i="10"/>
  <c r="AP67" i="10" s="1"/>
  <c r="AS111" i="10"/>
  <c r="AR100" i="10"/>
  <c r="AS99" i="10"/>
  <c r="AL63" i="10"/>
  <c r="AS63" i="10"/>
  <c r="AP63" i="10" s="1"/>
  <c r="AJ38" i="10"/>
  <c r="AL38" i="10" s="1"/>
  <c r="P27" i="10"/>
  <c r="AB27" i="10" s="1"/>
  <c r="AS91" i="10"/>
  <c r="AJ104" i="10"/>
  <c r="AL104" i="10" s="1"/>
  <c r="AO104" i="10" s="1"/>
  <c r="AG98" i="10"/>
  <c r="AR123" i="10"/>
  <c r="AR122" i="10"/>
  <c r="AM52" i="10"/>
  <c r="AR80" i="10"/>
  <c r="AJ62" i="10"/>
  <c r="AL62" i="10" s="1"/>
  <c r="AM30" i="10"/>
  <c r="AL40" i="10"/>
  <c r="AL103" i="10"/>
  <c r="AO103" i="10" s="1"/>
  <c r="AJ45" i="10"/>
  <c r="AL45" i="10" s="1"/>
  <c r="AJ41" i="10"/>
  <c r="AL41" i="10" s="1"/>
  <c r="AR106" i="10"/>
  <c r="AM88" i="10"/>
  <c r="AP88" i="10" s="1"/>
  <c r="AJ69" i="10"/>
  <c r="AL69" i="10" s="1"/>
  <c r="AM72" i="10"/>
  <c r="AJ66" i="10"/>
  <c r="AL66" i="10" s="1"/>
  <c r="AL79" i="10"/>
  <c r="AO79" i="10" s="1"/>
  <c r="AL47" i="10"/>
  <c r="AJ58" i="10"/>
  <c r="AL58" i="10" s="1"/>
  <c r="AC28" i="10"/>
  <c r="AL31" i="10"/>
  <c r="AJ29" i="10"/>
  <c r="AL29" i="10" s="1"/>
  <c r="AM121" i="10"/>
  <c r="AP121" i="10" s="1"/>
  <c r="AL27" i="10"/>
  <c r="AL107" i="10"/>
  <c r="AO107" i="10" s="1"/>
  <c r="AM100" i="10"/>
  <c r="AP100" i="10" s="1"/>
  <c r="AJ105" i="10"/>
  <c r="AL105" i="10" s="1"/>
  <c r="AO105" i="10" s="1"/>
  <c r="AM79" i="10"/>
  <c r="AP79" i="10" s="1"/>
  <c r="AL55" i="10"/>
  <c r="AJ97" i="10"/>
  <c r="AL97" i="10" s="1"/>
  <c r="AO97" i="10" s="1"/>
  <c r="AL51" i="10"/>
  <c r="AL75" i="10"/>
  <c r="AM37" i="10"/>
  <c r="AS39" i="10"/>
  <c r="AP39" i="10" s="1"/>
  <c r="AR118" i="10"/>
  <c r="AS32" i="10"/>
  <c r="AP32" i="10" s="1"/>
  <c r="AS115" i="10"/>
  <c r="AS75" i="10"/>
  <c r="AP75" i="10" s="1"/>
  <c r="AS87" i="10"/>
  <c r="AR86" i="10"/>
  <c r="AR84" i="10"/>
  <c r="AG108" i="10"/>
  <c r="AR110" i="10"/>
  <c r="AR102" i="10"/>
  <c r="AS36" i="10"/>
  <c r="AP36" i="10" s="1"/>
  <c r="AS103" i="10"/>
  <c r="AS95" i="10"/>
  <c r="AS119" i="10"/>
  <c r="AR60" i="10"/>
  <c r="AO60" i="10" s="1"/>
  <c r="AL99" i="10"/>
  <c r="AO99" i="10" s="1"/>
  <c r="AR70" i="10"/>
  <c r="AO70" i="10" s="1"/>
  <c r="AM124" i="10"/>
  <c r="AP124" i="10" s="1"/>
  <c r="BC44" i="10"/>
  <c r="AG84" i="10"/>
  <c r="BC71" i="10"/>
  <c r="AM50" i="10"/>
  <c r="AL118" i="10"/>
  <c r="AO118" i="10" s="1"/>
  <c r="AJ50" i="10"/>
  <c r="AL50" i="10" s="1"/>
  <c r="BC73" i="10"/>
  <c r="BC45" i="10"/>
  <c r="AR44" i="10"/>
  <c r="AO44" i="10" s="1"/>
  <c r="BC62" i="10"/>
  <c r="AM78" i="10"/>
  <c r="AP78" i="10" s="1"/>
  <c r="AJ76" i="10"/>
  <c r="AL76" i="10" s="1"/>
  <c r="AL115" i="10"/>
  <c r="AO115" i="10" s="1"/>
  <c r="BC70" i="10"/>
  <c r="BC46" i="10"/>
  <c r="AJ100" i="10"/>
  <c r="AL100" i="10" s="1"/>
  <c r="AO100" i="10" s="1"/>
  <c r="AS114" i="10"/>
  <c r="AL123" i="10"/>
  <c r="AO123" i="10" s="1"/>
  <c r="AR64" i="10"/>
  <c r="AO64" i="10" s="1"/>
  <c r="BC60" i="10"/>
  <c r="BC40" i="10"/>
  <c r="AJ52" i="10"/>
  <c r="AL52" i="10" s="1"/>
  <c r="BC39" i="10"/>
  <c r="AG60" i="10"/>
  <c r="AJ102" i="10"/>
  <c r="AL102" i="10" s="1"/>
  <c r="AO102" i="10" s="1"/>
  <c r="AJ98" i="10"/>
  <c r="AL98" i="10" s="1"/>
  <c r="AO98" i="10" s="1"/>
  <c r="AJ30" i="10"/>
  <c r="AL30" i="10" s="1"/>
  <c r="BC69" i="10"/>
  <c r="AJ112" i="10"/>
  <c r="AL112" i="10" s="1"/>
  <c r="AO112" i="10" s="1"/>
  <c r="AJ42" i="10"/>
  <c r="AL42" i="10" s="1"/>
  <c r="AJ125" i="10"/>
  <c r="AL125" i="10" s="1"/>
  <c r="AO125" i="10" s="1"/>
  <c r="AL111" i="10"/>
  <c r="AO111" i="10" s="1"/>
  <c r="BC66" i="10"/>
  <c r="AS107" i="10"/>
  <c r="AR54" i="10"/>
  <c r="AO54" i="10" s="1"/>
  <c r="AS40" i="10"/>
  <c r="AP40" i="10" s="1"/>
  <c r="AM33" i="10"/>
  <c r="AJ96" i="10"/>
  <c r="AL96" i="10" s="1"/>
  <c r="AO96" i="10" s="1"/>
  <c r="AJ73" i="10"/>
  <c r="AL73" i="10" s="1"/>
  <c r="AE25" i="10"/>
  <c r="AM57" i="10"/>
  <c r="AJ49" i="10"/>
  <c r="AL49" i="10" s="1"/>
  <c r="BC76" i="10"/>
  <c r="BC56" i="10"/>
  <c r="AL71" i="10"/>
  <c r="BC59" i="10"/>
  <c r="BC35" i="10"/>
  <c r="AM94" i="10"/>
  <c r="AP94" i="10" s="1"/>
  <c r="AG86" i="10"/>
  <c r="BC29" i="10"/>
  <c r="AR56" i="10"/>
  <c r="AO56" i="10" s="1"/>
  <c r="AR88" i="10"/>
  <c r="AR120" i="10"/>
  <c r="AM82" i="10"/>
  <c r="AP82" i="10" s="1"/>
  <c r="AM104" i="10"/>
  <c r="AP104" i="10" s="1"/>
  <c r="AR30" i="10"/>
  <c r="AO30" i="10" s="1"/>
  <c r="BC30" i="10"/>
  <c r="AM47" i="10"/>
  <c r="AJ78" i="10"/>
  <c r="AL78" i="10" s="1"/>
  <c r="AO78" i="10" s="1"/>
  <c r="AJ68" i="10"/>
  <c r="AL68" i="10" s="1"/>
  <c r="AR126" i="10"/>
  <c r="AJ53" i="10"/>
  <c r="AL53" i="10" s="1"/>
  <c r="AR116" i="10"/>
  <c r="AJ117" i="10"/>
  <c r="AL117" i="10" s="1"/>
  <c r="AO117" i="10" s="1"/>
  <c r="AS108" i="10"/>
  <c r="AD25" i="10"/>
  <c r="AM112" i="10"/>
  <c r="AP112" i="10" s="1"/>
  <c r="AM80" i="10"/>
  <c r="AP80" i="10" s="1"/>
  <c r="AM64" i="10"/>
  <c r="AM48" i="10"/>
  <c r="AK32" i="10"/>
  <c r="AM32" i="10" s="1"/>
  <c r="AF32" i="10"/>
  <c r="AF105" i="10"/>
  <c r="AS105" i="10"/>
  <c r="AR50" i="10"/>
  <c r="AO50" i="10" s="1"/>
  <c r="AF30" i="10"/>
  <c r="AS30" i="10"/>
  <c r="AP30" i="10" s="1"/>
  <c r="AF111" i="10"/>
  <c r="AK111" i="10"/>
  <c r="AM111" i="10" s="1"/>
  <c r="AP111" i="10" s="1"/>
  <c r="AK95" i="10"/>
  <c r="AM95" i="10" s="1"/>
  <c r="AP95" i="10" s="1"/>
  <c r="AF95" i="10"/>
  <c r="AK63" i="10"/>
  <c r="AM63" i="10" s="1"/>
  <c r="AF63" i="10"/>
  <c r="AK43" i="10"/>
  <c r="AM43" i="10" s="1"/>
  <c r="AF43" i="10"/>
  <c r="AK27" i="10"/>
  <c r="AM27" i="10" s="1"/>
  <c r="AF27" i="10"/>
  <c r="AM74" i="10"/>
  <c r="AK54" i="10"/>
  <c r="AM54" i="10" s="1"/>
  <c r="AJ54" i="10"/>
  <c r="AL54" i="10" s="1"/>
  <c r="AG33" i="10"/>
  <c r="AR33" i="10"/>
  <c r="AO33" i="10" s="1"/>
  <c r="BC57" i="10"/>
  <c r="AG118" i="10"/>
  <c r="AG90" i="10"/>
  <c r="AG30" i="10"/>
  <c r="AM117" i="10"/>
  <c r="AP117" i="10" s="1"/>
  <c r="AM101" i="10"/>
  <c r="AP101" i="10" s="1"/>
  <c r="AK77" i="10"/>
  <c r="AM77" i="10" s="1"/>
  <c r="AP77" i="10" s="1"/>
  <c r="AJ77" i="10"/>
  <c r="AL77" i="10" s="1"/>
  <c r="AO77" i="10" s="1"/>
  <c r="AM61" i="10"/>
  <c r="AF81" i="10"/>
  <c r="AS81" i="10"/>
  <c r="AR40" i="10"/>
  <c r="AO40" i="10" s="1"/>
  <c r="AR72" i="10"/>
  <c r="AO72" i="10" s="1"/>
  <c r="AF113" i="10"/>
  <c r="AS113" i="10"/>
  <c r="AG71" i="10"/>
  <c r="AR71" i="10"/>
  <c r="AO71" i="10" s="1"/>
  <c r="AG101" i="10"/>
  <c r="AR101" i="10"/>
  <c r="AF97" i="10"/>
  <c r="AS97" i="10"/>
  <c r="AF92" i="10"/>
  <c r="AS92" i="10"/>
  <c r="AK118" i="10"/>
  <c r="AM118" i="10" s="1"/>
  <c r="AP118" i="10" s="1"/>
  <c r="AF118" i="10"/>
  <c r="AJ37" i="10"/>
  <c r="AL37" i="10" s="1"/>
  <c r="AG65" i="10"/>
  <c r="AR65" i="10"/>
  <c r="AO65" i="10" s="1"/>
  <c r="AG49" i="10"/>
  <c r="AR49" i="10"/>
  <c r="AO49" i="10" s="1"/>
  <c r="AF29" i="10"/>
  <c r="AS29" i="10"/>
  <c r="AP29" i="10" s="1"/>
  <c r="AJ61" i="10"/>
  <c r="AL61" i="10" s="1"/>
  <c r="AG50" i="10"/>
  <c r="AG43" i="10"/>
  <c r="AR43" i="10"/>
  <c r="AO43" i="10" s="1"/>
  <c r="AR74" i="10"/>
  <c r="AO74" i="10" s="1"/>
  <c r="AF72" i="10"/>
  <c r="AS72" i="10"/>
  <c r="AP72" i="10" s="1"/>
  <c r="AF104" i="10"/>
  <c r="AS104" i="10"/>
  <c r="AF42" i="10"/>
  <c r="AS42" i="10"/>
  <c r="AP42" i="10" s="1"/>
  <c r="AF74" i="10"/>
  <c r="AS74" i="10"/>
  <c r="AP74" i="10" s="1"/>
  <c r="AG117" i="10"/>
  <c r="AR117" i="10"/>
  <c r="AF41" i="10"/>
  <c r="AS41" i="10"/>
  <c r="AP41" i="10" s="1"/>
  <c r="AF73" i="10"/>
  <c r="AS73" i="10"/>
  <c r="AP73" i="10" s="1"/>
  <c r="AR107" i="10"/>
  <c r="AG107" i="10"/>
  <c r="AF68" i="10"/>
  <c r="AS68" i="10"/>
  <c r="AP68" i="10" s="1"/>
  <c r="AR104" i="10"/>
  <c r="AF57" i="10"/>
  <c r="AS57" i="10"/>
  <c r="AP57" i="10" s="1"/>
  <c r="AF112" i="10"/>
  <c r="AS112" i="10"/>
  <c r="AG41" i="10"/>
  <c r="AR41" i="10"/>
  <c r="AO41" i="10" s="1"/>
  <c r="AM108" i="10"/>
  <c r="AP108" i="10" s="1"/>
  <c r="AM92" i="10"/>
  <c r="AP92" i="10" s="1"/>
  <c r="AM76" i="10"/>
  <c r="AM60" i="10"/>
  <c r="AM44" i="10"/>
  <c r="AK28" i="10"/>
  <c r="AM28" i="10" s="1"/>
  <c r="AF28" i="10"/>
  <c r="AJ43" i="10"/>
  <c r="AL43" i="10" s="1"/>
  <c r="AJ84" i="10"/>
  <c r="AL84" i="10" s="1"/>
  <c r="AO84" i="10" s="1"/>
  <c r="AR114" i="10"/>
  <c r="AF80" i="10"/>
  <c r="AS80" i="10"/>
  <c r="AF45" i="10"/>
  <c r="AS45" i="10"/>
  <c r="AP45" i="10" s="1"/>
  <c r="AK123" i="10"/>
  <c r="AM123" i="10" s="1"/>
  <c r="AP123" i="10" s="1"/>
  <c r="AF123" i="10"/>
  <c r="AF107" i="10"/>
  <c r="AK107" i="10"/>
  <c r="AM107" i="10" s="1"/>
  <c r="AP107" i="10" s="1"/>
  <c r="AF91" i="10"/>
  <c r="AK91" i="10"/>
  <c r="AM91" i="10" s="1"/>
  <c r="AP91" i="10" s="1"/>
  <c r="AK75" i="10"/>
  <c r="AM75" i="10" s="1"/>
  <c r="AF75" i="10"/>
  <c r="AK59" i="10"/>
  <c r="AM59" i="10" s="1"/>
  <c r="AF59" i="10"/>
  <c r="AK39" i="10"/>
  <c r="AM39" i="10" s="1"/>
  <c r="AF39" i="10"/>
  <c r="AK122" i="10"/>
  <c r="AM122" i="10" s="1"/>
  <c r="AP122" i="10" s="1"/>
  <c r="AF122" i="10"/>
  <c r="AK90" i="10"/>
  <c r="AM90" i="10" s="1"/>
  <c r="AP90" i="10" s="1"/>
  <c r="AJ90" i="10"/>
  <c r="AL90" i="10" s="1"/>
  <c r="AO90" i="10" s="1"/>
  <c r="AM70" i="10"/>
  <c r="BC37" i="10"/>
  <c r="AF62" i="10"/>
  <c r="AS62" i="10"/>
  <c r="AP62" i="10" s="1"/>
  <c r="AF86" i="10"/>
  <c r="AS86" i="10"/>
  <c r="AR58" i="10"/>
  <c r="AO58" i="10" s="1"/>
  <c r="AG114" i="10"/>
  <c r="AJ86" i="10"/>
  <c r="AL86" i="10" s="1"/>
  <c r="AO86" i="10" s="1"/>
  <c r="AG54" i="10"/>
  <c r="AM113" i="10"/>
  <c r="AP113" i="10" s="1"/>
  <c r="AM93" i="10"/>
  <c r="AP93" i="10" s="1"/>
  <c r="AM73" i="10"/>
  <c r="AM49" i="10"/>
  <c r="AM29" i="10"/>
  <c r="AF65" i="10"/>
  <c r="AS65" i="10"/>
  <c r="AP65" i="10" s="1"/>
  <c r="AG96" i="10"/>
  <c r="AJ64" i="10"/>
  <c r="AL64" i="10" s="1"/>
  <c r="AG77" i="10"/>
  <c r="AR77" i="10"/>
  <c r="AF121" i="10"/>
  <c r="AS121" i="10"/>
  <c r="AS47" i="10"/>
  <c r="AP47" i="10" s="1"/>
  <c r="AS79" i="10"/>
  <c r="AG121" i="10"/>
  <c r="AR121" i="10"/>
  <c r="AR76" i="10"/>
  <c r="AO76" i="10" s="1"/>
  <c r="AF126" i="10"/>
  <c r="AS126" i="10"/>
  <c r="AG73" i="10"/>
  <c r="AR73" i="10"/>
  <c r="AO73" i="10" s="1"/>
  <c r="AR103" i="10"/>
  <c r="AF106" i="10"/>
  <c r="AS106" i="10"/>
  <c r="AF102" i="10"/>
  <c r="AS102" i="10"/>
  <c r="AS55" i="10"/>
  <c r="AP55" i="10" s="1"/>
  <c r="AK114" i="10"/>
  <c r="AM114" i="10" s="1"/>
  <c r="AP114" i="10" s="1"/>
  <c r="AF114" i="10"/>
  <c r="AJ114" i="10"/>
  <c r="AL114" i="10" s="1"/>
  <c r="AO114" i="10" s="1"/>
  <c r="AM62" i="10"/>
  <c r="AF49" i="10"/>
  <c r="AS49" i="10"/>
  <c r="AP49" i="10" s="1"/>
  <c r="AF44" i="10"/>
  <c r="AS44" i="10"/>
  <c r="AP44" i="10" s="1"/>
  <c r="AJ101" i="10"/>
  <c r="AL101" i="10" s="1"/>
  <c r="AO101" i="10" s="1"/>
  <c r="BC53" i="10"/>
  <c r="AF108" i="10"/>
  <c r="AG102" i="10"/>
  <c r="BC38" i="10"/>
  <c r="AR111" i="10"/>
  <c r="AR68" i="10"/>
  <c r="AO68" i="10" s="1"/>
  <c r="AJ93" i="10"/>
  <c r="AL93" i="10" s="1"/>
  <c r="AO93" i="10" s="1"/>
  <c r="AM53" i="10"/>
  <c r="AG76" i="10"/>
  <c r="AG56" i="10"/>
  <c r="AJ39" i="10"/>
  <c r="AL39" i="10" s="1"/>
  <c r="AG59" i="10"/>
  <c r="AR59" i="10"/>
  <c r="AO59" i="10" s="1"/>
  <c r="AF52" i="10"/>
  <c r="AS52" i="10"/>
  <c r="AP52" i="10" s="1"/>
  <c r="AR52" i="10"/>
  <c r="AO52" i="10" s="1"/>
  <c r="AS59" i="10"/>
  <c r="AP59" i="10" s="1"/>
  <c r="AM120" i="10"/>
  <c r="AP120" i="10" s="1"/>
  <c r="AM56" i="10"/>
  <c r="AK40" i="10"/>
  <c r="AM40" i="10" s="1"/>
  <c r="AF40" i="10"/>
  <c r="AJ124" i="10"/>
  <c r="AL124" i="10" s="1"/>
  <c r="AO124" i="10" s="1"/>
  <c r="AJ56" i="10"/>
  <c r="AL56" i="10" s="1"/>
  <c r="AG106" i="10"/>
  <c r="AG45" i="10"/>
  <c r="AR45" i="10"/>
  <c r="AO45" i="10" s="1"/>
  <c r="AG28" i="10"/>
  <c r="AF61" i="10"/>
  <c r="AS61" i="10"/>
  <c r="AP61" i="10" s="1"/>
  <c r="AF119" i="10"/>
  <c r="AK119" i="10"/>
  <c r="AM119" i="10" s="1"/>
  <c r="AP119" i="10" s="1"/>
  <c r="AF103" i="10"/>
  <c r="AK103" i="10"/>
  <c r="AM103" i="10" s="1"/>
  <c r="AP103" i="10" s="1"/>
  <c r="AK87" i="10"/>
  <c r="AM87" i="10" s="1"/>
  <c r="AP87" i="10" s="1"/>
  <c r="AF87" i="10"/>
  <c r="AK71" i="10"/>
  <c r="AM71" i="10" s="1"/>
  <c r="AF71" i="10"/>
  <c r="AK55" i="10"/>
  <c r="AM55" i="10" s="1"/>
  <c r="AF55" i="10"/>
  <c r="AK35" i="10"/>
  <c r="AM35" i="10" s="1"/>
  <c r="AF35" i="10"/>
  <c r="AM106" i="10"/>
  <c r="AP106" i="10" s="1"/>
  <c r="AM86" i="10"/>
  <c r="AP86" i="10" s="1"/>
  <c r="AM66" i="10"/>
  <c r="AM46" i="10"/>
  <c r="AG100" i="10"/>
  <c r="AF109" i="10"/>
  <c r="AS109" i="10"/>
  <c r="AG79" i="10"/>
  <c r="AR79" i="10"/>
  <c r="AL110" i="10"/>
  <c r="AO110" i="10" s="1"/>
  <c r="AG74" i="10"/>
  <c r="AJ46" i="10"/>
  <c r="AL46" i="10" s="1"/>
  <c r="AI25" i="10"/>
  <c r="AR27" i="10"/>
  <c r="AO27" i="10" s="1"/>
  <c r="AK109" i="10"/>
  <c r="AM109" i="10" s="1"/>
  <c r="AP109" i="10" s="1"/>
  <c r="AJ109" i="10"/>
  <c r="AL109" i="10" s="1"/>
  <c r="AO109" i="10" s="1"/>
  <c r="AM89" i="10"/>
  <c r="AP89" i="10" s="1"/>
  <c r="AM69" i="10"/>
  <c r="AM45" i="10"/>
  <c r="AR119" i="10"/>
  <c r="AF54" i="10"/>
  <c r="AS54" i="10"/>
  <c r="AP54" i="10" s="1"/>
  <c r="AJ92" i="10"/>
  <c r="AL92" i="10" s="1"/>
  <c r="AO92" i="10" s="1"/>
  <c r="AJ60" i="10"/>
  <c r="AL60" i="10" s="1"/>
  <c r="AG87" i="10"/>
  <c r="AR87" i="10"/>
  <c r="AG29" i="10"/>
  <c r="AR29" i="10"/>
  <c r="AO29" i="10" s="1"/>
  <c r="AG57" i="10"/>
  <c r="AR57" i="10"/>
  <c r="AO57" i="10" s="1"/>
  <c r="AG89" i="10"/>
  <c r="AR89" i="10"/>
  <c r="AG125" i="10"/>
  <c r="AR125" i="10"/>
  <c r="AG51" i="10"/>
  <c r="AR51" i="10"/>
  <c r="AO51" i="10" s="1"/>
  <c r="AG83" i="10"/>
  <c r="AR83" i="10"/>
  <c r="AS118" i="10"/>
  <c r="AR112" i="10"/>
  <c r="AF47" i="10"/>
  <c r="BE24" i="10"/>
  <c r="BE25" i="10"/>
  <c r="AM110" i="10"/>
  <c r="AP110" i="10" s="1"/>
  <c r="AM38" i="10"/>
  <c r="AS31" i="10"/>
  <c r="AP31" i="10" s="1"/>
  <c r="AG99" i="10"/>
  <c r="AR99" i="10"/>
  <c r="AJ89" i="10"/>
  <c r="AL89" i="10" s="1"/>
  <c r="AO89" i="10" s="1"/>
  <c r="AF37" i="10"/>
  <c r="AS37" i="10"/>
  <c r="AP37" i="10" s="1"/>
  <c r="AG52" i="10"/>
  <c r="AJ95" i="10"/>
  <c r="AL95" i="10" s="1"/>
  <c r="AO95" i="10" s="1"/>
  <c r="AJ35" i="10"/>
  <c r="AL35" i="10" s="1"/>
  <c r="AG105" i="10"/>
  <c r="AR105" i="10"/>
  <c r="BC68" i="10"/>
  <c r="BC52" i="10"/>
  <c r="BC36" i="10"/>
  <c r="AL91" i="10"/>
  <c r="AO91" i="10" s="1"/>
  <c r="AF70" i="10"/>
  <c r="AS70" i="10"/>
  <c r="AP70" i="10" s="1"/>
  <c r="AS43" i="10"/>
  <c r="AP43" i="10" s="1"/>
  <c r="AG123" i="10"/>
  <c r="AR36" i="10"/>
  <c r="AO36" i="10" s="1"/>
  <c r="BC67" i="10"/>
  <c r="BC51" i="10"/>
  <c r="BC31" i="10"/>
  <c r="BC58" i="10"/>
  <c r="BC42" i="10"/>
  <c r="AG81" i="10"/>
  <c r="AR81" i="10"/>
  <c r="AM97" i="10"/>
  <c r="AP97" i="10" s="1"/>
  <c r="AF50" i="10"/>
  <c r="AS50" i="10"/>
  <c r="AP50" i="10" s="1"/>
  <c r="AJ106" i="10"/>
  <c r="AL106" i="10" s="1"/>
  <c r="AO106" i="10" s="1"/>
  <c r="AJ74" i="10"/>
  <c r="AL74" i="10" s="1"/>
  <c r="AG38" i="10"/>
  <c r="BC65" i="10"/>
  <c r="BC41" i="10"/>
  <c r="AJ88" i="10"/>
  <c r="AL88" i="10" s="1"/>
  <c r="AO88" i="10" s="1"/>
  <c r="AF89" i="10"/>
  <c r="AS89" i="10"/>
  <c r="AR32" i="10"/>
  <c r="AO32" i="10" s="1"/>
  <c r="AR62" i="10"/>
  <c r="AO62" i="10" s="1"/>
  <c r="AR94" i="10"/>
  <c r="AS27" i="10"/>
  <c r="AP27" i="10" s="1"/>
  <c r="AH25" i="10"/>
  <c r="AF56" i="10"/>
  <c r="AS56" i="10"/>
  <c r="AP56" i="10" s="1"/>
  <c r="AF88" i="10"/>
  <c r="AS88" i="10"/>
  <c r="AF53" i="10"/>
  <c r="AS53" i="10"/>
  <c r="AP53" i="10" s="1"/>
  <c r="AF85" i="10"/>
  <c r="AS85" i="10"/>
  <c r="AF120" i="10"/>
  <c r="AS120" i="10"/>
  <c r="AR115" i="10"/>
  <c r="AF110" i="10"/>
  <c r="AS110" i="10"/>
  <c r="AG75" i="10"/>
  <c r="AR75" i="10"/>
  <c r="AO75" i="10" s="1"/>
  <c r="AG91" i="10"/>
  <c r="AR91" i="10"/>
  <c r="AS35" i="10"/>
  <c r="AP35" i="10" s="1"/>
  <c r="AG95" i="10"/>
  <c r="AR95" i="10"/>
  <c r="AJ81" i="10"/>
  <c r="AL81" i="10" s="1"/>
  <c r="AO81" i="10" s="1"/>
  <c r="AJ108" i="10"/>
  <c r="AL108" i="10" s="1"/>
  <c r="AO108" i="10" s="1"/>
  <c r="AG40" i="10"/>
  <c r="AG126" i="10"/>
  <c r="AF48" i="10"/>
  <c r="AS48" i="10"/>
  <c r="AP48" i="10" s="1"/>
  <c r="AF93" i="10"/>
  <c r="AS93" i="10"/>
  <c r="AG39" i="10"/>
  <c r="AR39" i="10"/>
  <c r="AO39" i="10" s="1"/>
  <c r="AG55" i="10"/>
  <c r="AR55" i="10"/>
  <c r="AO55" i="10" s="1"/>
  <c r="AG110" i="10"/>
  <c r="AG64" i="10"/>
  <c r="AF125" i="10"/>
  <c r="AS125" i="10"/>
  <c r="AF84" i="10"/>
  <c r="AS84" i="10"/>
  <c r="AF46" i="10"/>
  <c r="AS46" i="10"/>
  <c r="AP46" i="10" s="1"/>
  <c r="AF78" i="10"/>
  <c r="AS78" i="10"/>
  <c r="AF82" i="10"/>
  <c r="AS82" i="10"/>
  <c r="AJ121" i="10"/>
  <c r="AL121" i="10" s="1"/>
  <c r="AO121" i="10" s="1"/>
  <c r="AM116" i="10"/>
  <c r="AP116" i="10" s="1"/>
  <c r="AM84" i="10"/>
  <c r="AP84" i="10" s="1"/>
  <c r="AM68" i="10"/>
  <c r="AF36" i="10"/>
  <c r="AK36" i="10"/>
  <c r="AM36" i="10" s="1"/>
  <c r="AL87" i="10"/>
  <c r="AO87" i="10" s="1"/>
  <c r="AG116" i="10"/>
  <c r="AJ36" i="10"/>
  <c r="AL36" i="10" s="1"/>
  <c r="AG97" i="10"/>
  <c r="AR97" i="10"/>
  <c r="AF64" i="10"/>
  <c r="AS64" i="10"/>
  <c r="AP64" i="10" s="1"/>
  <c r="AR34" i="10"/>
  <c r="AO34" i="10" s="1"/>
  <c r="AF115" i="10"/>
  <c r="AK115" i="10"/>
  <c r="AM115" i="10" s="1"/>
  <c r="AP115" i="10" s="1"/>
  <c r="AF99" i="10"/>
  <c r="AK99" i="10"/>
  <c r="AM99" i="10" s="1"/>
  <c r="AP99" i="10" s="1"/>
  <c r="AK83" i="10"/>
  <c r="AM83" i="10" s="1"/>
  <c r="AP83" i="10" s="1"/>
  <c r="AF83" i="10"/>
  <c r="AK67" i="10"/>
  <c r="AM67" i="10" s="1"/>
  <c r="AF67" i="10"/>
  <c r="AK51" i="10"/>
  <c r="AM51" i="10" s="1"/>
  <c r="AF51" i="10"/>
  <c r="AK31" i="10"/>
  <c r="AM31" i="10" s="1"/>
  <c r="AF31" i="10"/>
  <c r="AM102" i="10"/>
  <c r="AP102" i="10" s="1"/>
  <c r="AM58" i="10"/>
  <c r="AM42" i="10"/>
  <c r="AJ33" i="10"/>
  <c r="AL33" i="10" s="1"/>
  <c r="AS71" i="10"/>
  <c r="AP71" i="10" s="1"/>
  <c r="AJ72" i="10"/>
  <c r="AL72" i="10" s="1"/>
  <c r="AG69" i="10"/>
  <c r="AR69" i="10"/>
  <c r="AO69" i="10" s="1"/>
  <c r="AG47" i="10"/>
  <c r="AR47" i="10"/>
  <c r="AO47" i="10" s="1"/>
  <c r="AG122" i="10"/>
  <c r="AG70" i="10"/>
  <c r="AM125" i="10"/>
  <c r="AP125" i="10" s="1"/>
  <c r="AM105" i="10"/>
  <c r="AP105" i="10" s="1"/>
  <c r="AK85" i="10"/>
  <c r="AM85" i="10" s="1"/>
  <c r="AP85" i="10" s="1"/>
  <c r="AJ85" i="10"/>
  <c r="AL85" i="10" s="1"/>
  <c r="AO85" i="10" s="1"/>
  <c r="AM65" i="10"/>
  <c r="AM41" i="10"/>
  <c r="AG80" i="10"/>
  <c r="AJ48" i="10"/>
  <c r="AL48" i="10" s="1"/>
  <c r="AR92" i="10"/>
  <c r="AF34" i="10"/>
  <c r="AS34" i="10"/>
  <c r="AP34" i="10" s="1"/>
  <c r="AG67" i="10"/>
  <c r="AR67" i="10"/>
  <c r="AO67" i="10" s="1"/>
  <c r="AF98" i="10"/>
  <c r="AS98" i="10"/>
  <c r="AS28" i="10"/>
  <c r="AP28" i="10" s="1"/>
  <c r="AG61" i="10"/>
  <c r="AR61" i="10"/>
  <c r="AO61" i="10" s="1"/>
  <c r="AG93" i="10"/>
  <c r="AR93" i="10"/>
  <c r="AS122" i="10"/>
  <c r="AF117" i="10"/>
  <c r="AS117" i="10"/>
  <c r="AG113" i="10"/>
  <c r="AR113" i="10"/>
  <c r="AR42" i="10"/>
  <c r="AO42" i="10" s="1"/>
  <c r="AK126" i="10"/>
  <c r="AM126" i="10" s="1"/>
  <c r="AP126" i="10" s="1"/>
  <c r="AJ126" i="10"/>
  <c r="AL126" i="10" s="1"/>
  <c r="AO126" i="10" s="1"/>
  <c r="AM98" i="10"/>
  <c r="AP98" i="10" s="1"/>
  <c r="C29" i="10"/>
  <c r="BB28" i="10"/>
  <c r="AR124" i="10"/>
  <c r="AF60" i="10"/>
  <c r="AS60" i="10"/>
  <c r="AP60" i="10" s="1"/>
  <c r="AG104" i="10"/>
  <c r="AJ28" i="10"/>
  <c r="AL28" i="10" s="1"/>
  <c r="AJ82" i="10"/>
  <c r="AL82" i="10" s="1"/>
  <c r="AO82" i="10" s="1"/>
  <c r="AJ67" i="10"/>
  <c r="AL67" i="10" s="1"/>
  <c r="AG27" i="10"/>
  <c r="AJ57" i="10"/>
  <c r="AL57" i="10" s="1"/>
  <c r="AR82" i="10"/>
  <c r="AG82" i="10"/>
  <c r="AS123" i="10"/>
  <c r="AR46" i="10"/>
  <c r="AO46" i="10" s="1"/>
  <c r="AG46" i="10"/>
  <c r="AR78" i="10"/>
  <c r="AG78" i="10"/>
  <c r="AG109" i="10"/>
  <c r="AR109" i="10"/>
  <c r="AF77" i="10"/>
  <c r="AS77" i="10"/>
  <c r="AR48" i="10"/>
  <c r="AO48" i="10" s="1"/>
  <c r="BC64" i="10"/>
  <c r="BC48" i="10"/>
  <c r="BC32" i="10"/>
  <c r="AJ83" i="10"/>
  <c r="AL83" i="10" s="1"/>
  <c r="AO83" i="10" s="1"/>
  <c r="AJ116" i="10"/>
  <c r="AL116" i="10" s="1"/>
  <c r="AO116" i="10" s="1"/>
  <c r="BC47" i="10"/>
  <c r="AL119" i="10"/>
  <c r="AO119" i="10" s="1"/>
  <c r="AF76" i="10"/>
  <c r="AS76" i="10"/>
  <c r="AP76" i="10" s="1"/>
  <c r="AG53" i="10"/>
  <c r="AR53" i="10"/>
  <c r="AO53" i="10" s="1"/>
  <c r="BC63" i="10"/>
  <c r="BC43" i="10"/>
  <c r="BC74" i="10"/>
  <c r="BC54" i="10"/>
  <c r="BC34" i="10"/>
  <c r="AG35" i="10"/>
  <c r="AR35" i="10"/>
  <c r="AO35" i="10" s="1"/>
  <c r="AM81" i="10"/>
  <c r="AP81" i="10" s="1"/>
  <c r="AJ32" i="10"/>
  <c r="AL32" i="10" s="1"/>
  <c r="AF96" i="10"/>
  <c r="AS96" i="10"/>
  <c r="AF66" i="10"/>
  <c r="AS66" i="10"/>
  <c r="AP66" i="10" s="1"/>
  <c r="AJ122" i="10"/>
  <c r="AL122" i="10" s="1"/>
  <c r="AO122" i="10" s="1"/>
  <c r="AJ70" i="10"/>
  <c r="AL70" i="10" s="1"/>
  <c r="AJ34" i="10"/>
  <c r="AL34" i="10" s="1"/>
  <c r="BC61" i="10"/>
  <c r="BC33" i="10"/>
  <c r="AJ120" i="10"/>
  <c r="AL120" i="10" s="1"/>
  <c r="AO120" i="10" s="1"/>
  <c r="AJ80" i="10"/>
  <c r="AL80" i="10" s="1"/>
  <c r="AO80" i="10" s="1"/>
  <c r="AJ44" i="10"/>
  <c r="AL44" i="10" s="1"/>
  <c r="AF94" i="10"/>
  <c r="AS94" i="10"/>
  <c r="AG37" i="10"/>
  <c r="AR37" i="10"/>
  <c r="AO37" i="10" s="1"/>
  <c r="AF69" i="10"/>
  <c r="AS69" i="10"/>
  <c r="AP69" i="10" s="1"/>
  <c r="AF100" i="10"/>
  <c r="AS100" i="10"/>
  <c r="AF33" i="10"/>
  <c r="AS33" i="10"/>
  <c r="AP33" i="10" s="1"/>
  <c r="AR66" i="10"/>
  <c r="AO66" i="10" s="1"/>
  <c r="AF101" i="10"/>
  <c r="AS101" i="10"/>
  <c r="AF58" i="10"/>
  <c r="AS58" i="10"/>
  <c r="AP58" i="10" s="1"/>
  <c r="AF90" i="10"/>
  <c r="AS90" i="10"/>
  <c r="AF124" i="10"/>
  <c r="AS124" i="10"/>
  <c r="AF116" i="10"/>
  <c r="AS116" i="10"/>
  <c r="AG63" i="10"/>
  <c r="AR63" i="10"/>
  <c r="AO63" i="10" s="1"/>
  <c r="AF38" i="10"/>
  <c r="AS38" i="10"/>
  <c r="AP38" i="10" s="1"/>
  <c r="AG85" i="10"/>
  <c r="AR85" i="10"/>
  <c r="AG31" i="10"/>
  <c r="AR31" i="10"/>
  <c r="AO31" i="10" s="1"/>
  <c r="AJ65" i="10"/>
  <c r="AL65" i="10" s="1"/>
  <c r="AJ94" i="10"/>
  <c r="AL94" i="10" s="1"/>
  <c r="AO94" i="10" s="1"/>
  <c r="AG72" i="10"/>
  <c r="AJ59" i="10"/>
  <c r="AL59" i="10" s="1"/>
  <c r="R28" i="10"/>
  <c r="V48" i="10"/>
  <c r="V62" i="10"/>
  <c r="V44" i="10"/>
  <c r="AB28" i="10"/>
  <c r="W28" i="10"/>
  <c r="AA77" i="10"/>
  <c r="C24" i="10"/>
  <c r="C77" i="10" s="1"/>
  <c r="BB77" i="10" s="1"/>
  <c r="T77" i="10"/>
  <c r="B78" i="10"/>
  <c r="D77" i="10"/>
  <c r="AV109" i="10" l="1"/>
  <c r="AN38" i="10"/>
  <c r="AN28" i="10"/>
  <c r="AN51" i="10"/>
  <c r="AV96" i="10"/>
  <c r="AN67" i="10"/>
  <c r="AQ96" i="10"/>
  <c r="BA96" i="10" s="1"/>
  <c r="BD96" i="10" s="1"/>
  <c r="AN63" i="10"/>
  <c r="AN82" i="10"/>
  <c r="AU100" i="10"/>
  <c r="AV82" i="10"/>
  <c r="AU103" i="10"/>
  <c r="AV88" i="10"/>
  <c r="AN88" i="10"/>
  <c r="AV94" i="10"/>
  <c r="AV103" i="10"/>
  <c r="AV121" i="10"/>
  <c r="AN79" i="10"/>
  <c r="AN97" i="10"/>
  <c r="AQ104" i="10"/>
  <c r="BA104" i="10" s="1"/>
  <c r="BD104" i="10" s="1"/>
  <c r="AN95" i="10"/>
  <c r="AN92" i="10"/>
  <c r="AV91" i="10"/>
  <c r="AU79" i="10"/>
  <c r="AQ73" i="10"/>
  <c r="BA73" i="10" s="1"/>
  <c r="BD73" i="10" s="1"/>
  <c r="AN61" i="10"/>
  <c r="AN46" i="10"/>
  <c r="W27" i="10"/>
  <c r="AC27" i="10"/>
  <c r="R27" i="10"/>
  <c r="AQ79" i="10"/>
  <c r="BA79" i="10" s="1"/>
  <c r="BD79" i="10" s="1"/>
  <c r="AU104" i="10"/>
  <c r="AQ100" i="10"/>
  <c r="BA100" i="10" s="1"/>
  <c r="BD100" i="10" s="1"/>
  <c r="AN42" i="10"/>
  <c r="AU111" i="10"/>
  <c r="AU78" i="10"/>
  <c r="AN40" i="10"/>
  <c r="AV100" i="10"/>
  <c r="AN119" i="10"/>
  <c r="AV102" i="10"/>
  <c r="AN100" i="10"/>
  <c r="AN39" i="10"/>
  <c r="AN77" i="10"/>
  <c r="AU97" i="10"/>
  <c r="AQ40" i="10"/>
  <c r="BA40" i="10" s="1"/>
  <c r="BD40" i="10" s="1"/>
  <c r="AN75" i="10"/>
  <c r="AN124" i="10"/>
  <c r="AN112" i="10"/>
  <c r="AN31" i="10"/>
  <c r="AQ78" i="10"/>
  <c r="BA78" i="10" s="1"/>
  <c r="BD78" i="10" s="1"/>
  <c r="AN113" i="10"/>
  <c r="AN32" i="10"/>
  <c r="AU105" i="10"/>
  <c r="AN30" i="10"/>
  <c r="AQ70" i="10"/>
  <c r="BA70" i="10" s="1"/>
  <c r="BD70" i="10" s="1"/>
  <c r="AV79" i="10"/>
  <c r="AQ72" i="10"/>
  <c r="BA72" i="10" s="1"/>
  <c r="BD72" i="10" s="1"/>
  <c r="AQ31" i="10"/>
  <c r="BA31" i="10" s="1"/>
  <c r="BD31" i="10" s="1"/>
  <c r="AQ116" i="10"/>
  <c r="BA116" i="10" s="1"/>
  <c r="BD116" i="10" s="1"/>
  <c r="AN115" i="10"/>
  <c r="AN118" i="10"/>
  <c r="AN83" i="10"/>
  <c r="AU113" i="10"/>
  <c r="AQ125" i="10"/>
  <c r="BA125" i="10" s="1"/>
  <c r="BD125" i="10" s="1"/>
  <c r="AN81" i="10"/>
  <c r="AN107" i="10"/>
  <c r="AN117" i="10"/>
  <c r="AV78" i="10"/>
  <c r="AN94" i="10"/>
  <c r="AQ66" i="10"/>
  <c r="BA66" i="10" s="1"/>
  <c r="BD66" i="10" s="1"/>
  <c r="AN85" i="10"/>
  <c r="AU107" i="10"/>
  <c r="AN57" i="10"/>
  <c r="AV123" i="10"/>
  <c r="AQ67" i="10"/>
  <c r="BA67" i="10" s="1"/>
  <c r="BD67" i="10" s="1"/>
  <c r="AQ64" i="10"/>
  <c r="BA64" i="10" s="1"/>
  <c r="BD64" i="10" s="1"/>
  <c r="AQ57" i="10"/>
  <c r="BA57" i="10" s="1"/>
  <c r="BD57" i="10" s="1"/>
  <c r="AN73" i="10"/>
  <c r="AQ68" i="10"/>
  <c r="BA68" i="10" s="1"/>
  <c r="BD68" i="10" s="1"/>
  <c r="AN60" i="10"/>
  <c r="AV90" i="10"/>
  <c r="AV112" i="10"/>
  <c r="AQ60" i="10"/>
  <c r="BA60" i="10" s="1"/>
  <c r="BD60" i="10" s="1"/>
  <c r="AQ42" i="10"/>
  <c r="BA42" i="10" s="1"/>
  <c r="BD42" i="10" s="1"/>
  <c r="AQ33" i="10"/>
  <c r="BA33" i="10" s="1"/>
  <c r="BD33" i="10" s="1"/>
  <c r="AN50" i="10"/>
  <c r="AN69" i="10"/>
  <c r="AN35" i="10"/>
  <c r="AQ46" i="10"/>
  <c r="BA46" i="10" s="1"/>
  <c r="BD46" i="10" s="1"/>
  <c r="AQ59" i="10"/>
  <c r="BA59" i="10" s="1"/>
  <c r="BD59" i="10" s="1"/>
  <c r="AN41" i="10"/>
  <c r="AN52" i="10"/>
  <c r="AN70" i="10"/>
  <c r="AQ74" i="10"/>
  <c r="BA74" i="10" s="1"/>
  <c r="BD74" i="10" s="1"/>
  <c r="AQ38" i="10"/>
  <c r="BA38" i="10" s="1"/>
  <c r="BD38" i="10" s="1"/>
  <c r="AN59" i="10"/>
  <c r="AQ43" i="10"/>
  <c r="BA43" i="10" s="1"/>
  <c r="BD43" i="10" s="1"/>
  <c r="AQ65" i="10"/>
  <c r="BA65" i="10" s="1"/>
  <c r="BD65" i="10" s="1"/>
  <c r="AN56" i="10"/>
  <c r="AN54" i="10"/>
  <c r="AQ39" i="10"/>
  <c r="BA39" i="10" s="1"/>
  <c r="BD39" i="10" s="1"/>
  <c r="AU110" i="10"/>
  <c r="AN110" i="10"/>
  <c r="AQ50" i="10"/>
  <c r="BA50" i="10" s="1"/>
  <c r="BD50" i="10" s="1"/>
  <c r="AQ71" i="10"/>
  <c r="BA71" i="10" s="1"/>
  <c r="BD71" i="10" s="1"/>
  <c r="AN71" i="10"/>
  <c r="AN105" i="10"/>
  <c r="AN64" i="10"/>
  <c r="AN103" i="10"/>
  <c r="AU86" i="10"/>
  <c r="AN86" i="10"/>
  <c r="AQ63" i="10"/>
  <c r="BA63" i="10" s="1"/>
  <c r="BD63" i="10" s="1"/>
  <c r="AU89" i="10"/>
  <c r="AN89" i="10"/>
  <c r="AN99" i="10"/>
  <c r="AU116" i="10"/>
  <c r="AN116" i="10"/>
  <c r="AU87" i="10"/>
  <c r="AN87" i="10"/>
  <c r="AU106" i="10"/>
  <c r="AN106" i="10"/>
  <c r="AU109" i="10"/>
  <c r="AN109" i="10"/>
  <c r="AU93" i="10"/>
  <c r="AN93" i="10"/>
  <c r="AN37" i="10"/>
  <c r="AU98" i="10"/>
  <c r="AN98" i="10"/>
  <c r="AQ34" i="10"/>
  <c r="BA34" i="10" s="1"/>
  <c r="BD34" i="10" s="1"/>
  <c r="AN34" i="10"/>
  <c r="AU115" i="10"/>
  <c r="AN45" i="10"/>
  <c r="AN68" i="10"/>
  <c r="AN74" i="10"/>
  <c r="AU102" i="10"/>
  <c r="AN102" i="10"/>
  <c r="AN111" i="10"/>
  <c r="AU123" i="10"/>
  <c r="AN123" i="10"/>
  <c r="AQ48" i="10"/>
  <c r="BA48" i="10" s="1"/>
  <c r="BD48" i="10" s="1"/>
  <c r="AN48" i="10"/>
  <c r="AQ36" i="10"/>
  <c r="BA36" i="10" s="1"/>
  <c r="BD36" i="10" s="1"/>
  <c r="AN36" i="10"/>
  <c r="AN65" i="10"/>
  <c r="AU80" i="10"/>
  <c r="AN80" i="10"/>
  <c r="AU108" i="10"/>
  <c r="AN108" i="10"/>
  <c r="AU125" i="10"/>
  <c r="AN125" i="10"/>
  <c r="AU117" i="10"/>
  <c r="AQ62" i="10"/>
  <c r="BA62" i="10" s="1"/>
  <c r="BD62" i="10" s="1"/>
  <c r="AN62" i="10"/>
  <c r="AU101" i="10"/>
  <c r="AN101" i="10"/>
  <c r="AQ58" i="10"/>
  <c r="BA58" i="10" s="1"/>
  <c r="BD58" i="10" s="1"/>
  <c r="AN58" i="10"/>
  <c r="AU99" i="10"/>
  <c r="AV124" i="10"/>
  <c r="AN66" i="10"/>
  <c r="AN53" i="10"/>
  <c r="AU126" i="10"/>
  <c r="AN126" i="10"/>
  <c r="AN91" i="10"/>
  <c r="AN27" i="10"/>
  <c r="AN76" i="10"/>
  <c r="AN49" i="10"/>
  <c r="AV77" i="10"/>
  <c r="AU121" i="10"/>
  <c r="AN121" i="10"/>
  <c r="AN55" i="10"/>
  <c r="AQ54" i="10"/>
  <c r="BA54" i="10" s="1"/>
  <c r="BD54" i="10" s="1"/>
  <c r="AU84" i="10"/>
  <c r="AN84" i="10"/>
  <c r="AU118" i="10"/>
  <c r="AQ49" i="10"/>
  <c r="BA49" i="10" s="1"/>
  <c r="BD49" i="10" s="1"/>
  <c r="AQ30" i="10"/>
  <c r="BA30" i="10" s="1"/>
  <c r="BD30" i="10" s="1"/>
  <c r="AN78" i="10"/>
  <c r="AU96" i="10"/>
  <c r="AN96" i="10"/>
  <c r="AN104" i="10"/>
  <c r="AN44" i="10"/>
  <c r="AU114" i="10"/>
  <c r="AN114" i="10"/>
  <c r="AQ75" i="10"/>
  <c r="BA75" i="10" s="1"/>
  <c r="BD75" i="10" s="1"/>
  <c r="AU90" i="10"/>
  <c r="AN90" i="10"/>
  <c r="AU120" i="10"/>
  <c r="AN120" i="10"/>
  <c r="AN47" i="10"/>
  <c r="AU122" i="10"/>
  <c r="AN122" i="10"/>
  <c r="AQ47" i="10"/>
  <c r="BA47" i="10" s="1"/>
  <c r="BD47" i="10" s="1"/>
  <c r="AV84" i="10"/>
  <c r="AQ55" i="10"/>
  <c r="BA55" i="10" s="1"/>
  <c r="BD55" i="10" s="1"/>
  <c r="AQ52" i="10"/>
  <c r="BA52" i="10" s="1"/>
  <c r="BD52" i="10" s="1"/>
  <c r="AQ29" i="10"/>
  <c r="BA29" i="10" s="1"/>
  <c r="BD29" i="10" s="1"/>
  <c r="AN29" i="10"/>
  <c r="AV104" i="10"/>
  <c r="AN43" i="10"/>
  <c r="AN72" i="10"/>
  <c r="AN33" i="10"/>
  <c r="AU119" i="10"/>
  <c r="AV85" i="10"/>
  <c r="AQ85" i="10"/>
  <c r="AV97" i="10"/>
  <c r="AQ97" i="10"/>
  <c r="AU95" i="10"/>
  <c r="AO24" i="10"/>
  <c r="AO25" i="10"/>
  <c r="AQ45" i="10"/>
  <c r="BA45" i="10" s="1"/>
  <c r="BD45" i="10" s="1"/>
  <c r="AQ114" i="10"/>
  <c r="AV114" i="10"/>
  <c r="AU77" i="10"/>
  <c r="AF25" i="10"/>
  <c r="AV111" i="10"/>
  <c r="AQ111" i="10"/>
  <c r="AQ109" i="10"/>
  <c r="AV99" i="10"/>
  <c r="AQ99" i="10"/>
  <c r="AQ51" i="10"/>
  <c r="BA51" i="10" s="1"/>
  <c r="BD51" i="10" s="1"/>
  <c r="AQ44" i="10"/>
  <c r="BA44" i="10" s="1"/>
  <c r="BD44" i="10" s="1"/>
  <c r="AQ91" i="10"/>
  <c r="AU83" i="10"/>
  <c r="AQ69" i="10"/>
  <c r="BA69" i="10" s="1"/>
  <c r="BD69" i="10" s="1"/>
  <c r="AV116" i="10"/>
  <c r="AU81" i="10"/>
  <c r="AU124" i="10"/>
  <c r="AQ124" i="10"/>
  <c r="AV93" i="10"/>
  <c r="AV122" i="10"/>
  <c r="AV117" i="10"/>
  <c r="AQ117" i="10"/>
  <c r="AP25" i="10"/>
  <c r="AP24" i="10"/>
  <c r="AQ110" i="10"/>
  <c r="AV110" i="10"/>
  <c r="T78" i="10"/>
  <c r="BC78" i="10"/>
  <c r="AU94" i="10"/>
  <c r="AQ94" i="10"/>
  <c r="AQ37" i="10"/>
  <c r="BA37" i="10" s="1"/>
  <c r="BD37" i="10" s="1"/>
  <c r="AQ81" i="10"/>
  <c r="AV81" i="10"/>
  <c r="AU82" i="10"/>
  <c r="AQ82" i="10"/>
  <c r="C30" i="10"/>
  <c r="BB29" i="10"/>
  <c r="P29" i="10"/>
  <c r="G29" i="10"/>
  <c r="AV115" i="10"/>
  <c r="AQ115" i="10"/>
  <c r="AQ32" i="10"/>
  <c r="BA32" i="10" s="1"/>
  <c r="BD32" i="10" s="1"/>
  <c r="AQ113" i="10"/>
  <c r="AV113" i="10"/>
  <c r="AQ107" i="10"/>
  <c r="AV107" i="10"/>
  <c r="AV92" i="10"/>
  <c r="AQ123" i="10"/>
  <c r="AQ93" i="10"/>
  <c r="AQ121" i="10"/>
  <c r="AQ83" i="10"/>
  <c r="AV83" i="10"/>
  <c r="AV119" i="10"/>
  <c r="AQ119" i="10"/>
  <c r="AG25" i="10"/>
  <c r="AQ27" i="10"/>
  <c r="AV125" i="10"/>
  <c r="AV101" i="10"/>
  <c r="AQ101" i="10"/>
  <c r="AQ53" i="10"/>
  <c r="BA53" i="10" s="1"/>
  <c r="BD53" i="10" s="1"/>
  <c r="AV98" i="10"/>
  <c r="AQ98" i="10"/>
  <c r="AQ89" i="10"/>
  <c r="AV89" i="10"/>
  <c r="AQ86" i="10"/>
  <c r="AV86" i="10"/>
  <c r="AQ108" i="10"/>
  <c r="AV108" i="10"/>
  <c r="AU112" i="10"/>
  <c r="AQ80" i="10"/>
  <c r="AV80" i="10"/>
  <c r="AQ122" i="10"/>
  <c r="AQ105" i="10"/>
  <c r="AV105" i="10"/>
  <c r="AQ61" i="10"/>
  <c r="BA61" i="10" s="1"/>
  <c r="BD61" i="10" s="1"/>
  <c r="AQ35" i="10"/>
  <c r="BA35" i="10" s="1"/>
  <c r="BD35" i="10" s="1"/>
  <c r="AU91" i="10"/>
  <c r="AV106" i="10"/>
  <c r="AQ106" i="10"/>
  <c r="AV87" i="10"/>
  <c r="AQ87" i="10"/>
  <c r="AQ28" i="10"/>
  <c r="BA28" i="10" s="1"/>
  <c r="BD28" i="10" s="1"/>
  <c r="AQ56" i="10"/>
  <c r="BA56" i="10" s="1"/>
  <c r="BD56" i="10" s="1"/>
  <c r="AQ112" i="10"/>
  <c r="AQ102" i="10"/>
  <c r="AQ90" i="10"/>
  <c r="AV126" i="10"/>
  <c r="AQ126" i="10"/>
  <c r="AU85" i="10"/>
  <c r="AU88" i="10"/>
  <c r="AQ88" i="10"/>
  <c r="AU92" i="10"/>
  <c r="AV120" i="10"/>
  <c r="AQ120" i="10"/>
  <c r="AQ76" i="10"/>
  <c r="BA76" i="10" s="1"/>
  <c r="BD76" i="10" s="1"/>
  <c r="AQ41" i="10"/>
  <c r="BA41" i="10" s="1"/>
  <c r="BD41" i="10" s="1"/>
  <c r="AQ118" i="10"/>
  <c r="AV118" i="10"/>
  <c r="AQ95" i="10"/>
  <c r="AV95" i="10"/>
  <c r="AQ77" i="10"/>
  <c r="AQ103" i="10"/>
  <c r="AQ92" i="10"/>
  <c r="AQ84" i="10"/>
  <c r="AA78" i="10"/>
  <c r="G77" i="10"/>
  <c r="P77" i="10"/>
  <c r="H77" i="10"/>
  <c r="Q77" i="10"/>
  <c r="Z77" i="10"/>
  <c r="S78" i="10"/>
  <c r="Z78" i="10"/>
  <c r="S77" i="10"/>
  <c r="U77" i="10" s="1"/>
  <c r="B79" i="10"/>
  <c r="S79" i="10" s="1"/>
  <c r="D78" i="10"/>
  <c r="C78" i="10"/>
  <c r="BB78" i="10" s="1"/>
  <c r="AT109" i="10" l="1"/>
  <c r="AT121" i="10"/>
  <c r="AT79" i="10"/>
  <c r="AT96" i="10"/>
  <c r="AT100" i="10"/>
  <c r="AT82" i="10"/>
  <c r="AT88" i="10"/>
  <c r="AT107" i="10"/>
  <c r="AT94" i="10"/>
  <c r="AT102" i="10"/>
  <c r="AT103" i="10"/>
  <c r="AT91" i="10"/>
  <c r="AT112" i="10"/>
  <c r="AT111" i="10"/>
  <c r="AW79" i="10"/>
  <c r="AW104" i="10"/>
  <c r="AW96" i="10"/>
  <c r="AT124" i="10"/>
  <c r="AW100" i="10"/>
  <c r="AT123" i="10"/>
  <c r="AW125" i="10"/>
  <c r="AT97" i="10"/>
  <c r="AT78" i="10"/>
  <c r="AT113" i="10"/>
  <c r="AT90" i="10"/>
  <c r="AT105" i="10"/>
  <c r="AT83" i="10"/>
  <c r="AW78" i="10"/>
  <c r="AT117" i="10"/>
  <c r="AT98" i="10"/>
  <c r="AW116" i="10"/>
  <c r="AT81" i="10"/>
  <c r="AT119" i="10"/>
  <c r="AT84" i="10"/>
  <c r="AT99" i="10"/>
  <c r="AT87" i="10"/>
  <c r="AT86" i="10"/>
  <c r="AT92" i="10"/>
  <c r="AT120" i="10"/>
  <c r="AT125" i="10"/>
  <c r="AT110" i="10"/>
  <c r="AT93" i="10"/>
  <c r="AT116" i="10"/>
  <c r="AT95" i="10"/>
  <c r="AT108" i="10"/>
  <c r="AT115" i="10"/>
  <c r="AT85" i="10"/>
  <c r="AT126" i="10"/>
  <c r="AT101" i="10"/>
  <c r="AT104" i="10"/>
  <c r="AT77" i="10"/>
  <c r="AT80" i="10"/>
  <c r="AT89" i="10"/>
  <c r="AT122" i="10"/>
  <c r="AT114" i="10"/>
  <c r="AT118" i="10"/>
  <c r="AT106" i="10"/>
  <c r="AV25" i="10"/>
  <c r="AN25" i="10"/>
  <c r="BA92" i="10"/>
  <c r="BD92" i="10" s="1"/>
  <c r="AW92" i="10"/>
  <c r="AW122" i="10"/>
  <c r="BA122" i="10"/>
  <c r="BD122" i="10" s="1"/>
  <c r="AU25" i="10"/>
  <c r="AU24" i="10"/>
  <c r="AW103" i="10"/>
  <c r="BA103" i="10"/>
  <c r="BD103" i="10" s="1"/>
  <c r="AW120" i="10"/>
  <c r="BA120" i="10"/>
  <c r="BD120" i="10" s="1"/>
  <c r="AW90" i="10"/>
  <c r="BA90" i="10"/>
  <c r="BD90" i="10" s="1"/>
  <c r="BA89" i="10"/>
  <c r="BD89" i="10" s="1"/>
  <c r="AW89" i="10"/>
  <c r="BA84" i="10"/>
  <c r="BD84" i="10" s="1"/>
  <c r="AW84" i="10"/>
  <c r="BA126" i="10"/>
  <c r="BD126" i="10" s="1"/>
  <c r="AW126" i="10"/>
  <c r="BA105" i="10"/>
  <c r="BD105" i="10" s="1"/>
  <c r="AW105" i="10"/>
  <c r="BA86" i="10"/>
  <c r="BD86" i="10" s="1"/>
  <c r="AW86" i="10"/>
  <c r="AW93" i="10"/>
  <c r="BA93" i="10"/>
  <c r="BD93" i="10" s="1"/>
  <c r="BA82" i="10"/>
  <c r="BD82" i="10" s="1"/>
  <c r="AW82" i="10"/>
  <c r="BA91" i="10"/>
  <c r="BD91" i="10" s="1"/>
  <c r="AW91" i="10"/>
  <c r="AW97" i="10"/>
  <c r="BA97" i="10"/>
  <c r="BD97" i="10" s="1"/>
  <c r="AW106" i="10"/>
  <c r="BA106" i="10"/>
  <c r="BD106" i="10" s="1"/>
  <c r="BA27" i="10"/>
  <c r="AQ25" i="10"/>
  <c r="AQ24" i="10"/>
  <c r="BA123" i="10"/>
  <c r="BD123" i="10" s="1"/>
  <c r="AW123" i="10"/>
  <c r="AW115" i="10"/>
  <c r="BA115" i="10"/>
  <c r="BD115" i="10" s="1"/>
  <c r="AW85" i="10"/>
  <c r="BA85" i="10"/>
  <c r="BD85" i="10" s="1"/>
  <c r="Z79" i="10"/>
  <c r="BC79" i="10"/>
  <c r="AW77" i="10"/>
  <c r="BA77" i="10"/>
  <c r="BD77" i="10" s="1"/>
  <c r="BA102" i="10"/>
  <c r="BD102" i="10" s="1"/>
  <c r="AW102" i="10"/>
  <c r="BA80" i="10"/>
  <c r="AW80" i="10"/>
  <c r="BA98" i="10"/>
  <c r="BD98" i="10" s="1"/>
  <c r="AW98" i="10"/>
  <c r="AW119" i="10"/>
  <c r="BA119" i="10"/>
  <c r="BD119" i="10" s="1"/>
  <c r="AW81" i="10"/>
  <c r="BA81" i="10"/>
  <c r="BD81" i="10" s="1"/>
  <c r="BA110" i="10"/>
  <c r="BD110" i="10" s="1"/>
  <c r="AW110" i="10"/>
  <c r="AW99" i="10"/>
  <c r="BA99" i="10"/>
  <c r="BD99" i="10" s="1"/>
  <c r="BA114" i="10"/>
  <c r="BD114" i="10" s="1"/>
  <c r="AW114" i="10"/>
  <c r="BA112" i="10"/>
  <c r="BD112" i="10" s="1"/>
  <c r="AW112" i="10"/>
  <c r="BA107" i="10"/>
  <c r="BD107" i="10" s="1"/>
  <c r="AW107" i="10"/>
  <c r="AW95" i="10"/>
  <c r="BA95" i="10"/>
  <c r="BD95" i="10" s="1"/>
  <c r="BA88" i="10"/>
  <c r="BD88" i="10" s="1"/>
  <c r="AW88" i="10"/>
  <c r="R29" i="10"/>
  <c r="AC29" i="10"/>
  <c r="AB29" i="10"/>
  <c r="W29" i="10"/>
  <c r="BA94" i="10"/>
  <c r="BD94" i="10" s="1"/>
  <c r="AW94" i="10"/>
  <c r="AW109" i="10"/>
  <c r="BA109" i="10"/>
  <c r="BD109" i="10" s="1"/>
  <c r="AV24" i="10"/>
  <c r="AW124" i="10"/>
  <c r="BA124" i="10"/>
  <c r="BD124" i="10" s="1"/>
  <c r="BA108" i="10"/>
  <c r="BD108" i="10" s="1"/>
  <c r="AW108" i="10"/>
  <c r="AW101" i="10"/>
  <c r="BA101" i="10"/>
  <c r="BD101" i="10" s="1"/>
  <c r="AW83" i="10"/>
  <c r="BA83" i="10"/>
  <c r="BD83" i="10" s="1"/>
  <c r="AW113" i="10"/>
  <c r="BA113" i="10"/>
  <c r="BD113" i="10" s="1"/>
  <c r="AW117" i="10"/>
  <c r="BA117" i="10"/>
  <c r="BD117" i="10" s="1"/>
  <c r="AW111" i="10"/>
  <c r="BA111" i="10"/>
  <c r="BD111" i="10" s="1"/>
  <c r="U78" i="10"/>
  <c r="BA118" i="10"/>
  <c r="BD118" i="10" s="1"/>
  <c r="AW118" i="10"/>
  <c r="AW87" i="10"/>
  <c r="BA87" i="10"/>
  <c r="BD87" i="10" s="1"/>
  <c r="BA121" i="10"/>
  <c r="BD121" i="10" s="1"/>
  <c r="AW121" i="10"/>
  <c r="C31" i="10"/>
  <c r="BB30" i="10"/>
  <c r="P30" i="10"/>
  <c r="G30" i="10"/>
  <c r="G78" i="10"/>
  <c r="P78" i="10"/>
  <c r="H78" i="10"/>
  <c r="Q78" i="10"/>
  <c r="AB77" i="10"/>
  <c r="V77" i="10"/>
  <c r="T79" i="10"/>
  <c r="U79" i="10" s="1"/>
  <c r="AA79" i="10"/>
  <c r="AC77" i="10"/>
  <c r="W77" i="10"/>
  <c r="R77" i="10"/>
  <c r="B80" i="10"/>
  <c r="D79" i="10"/>
  <c r="C79" i="10"/>
  <c r="BB79" i="10" s="1"/>
  <c r="AT25" i="10" l="1"/>
  <c r="BA25" i="10"/>
  <c r="BD80" i="10"/>
  <c r="R30" i="10"/>
  <c r="AB30" i="10"/>
  <c r="W30" i="10"/>
  <c r="AC30" i="10"/>
  <c r="C32" i="10"/>
  <c r="BB31" i="10"/>
  <c r="G31" i="10"/>
  <c r="P31" i="10"/>
  <c r="AW24" i="10"/>
  <c r="AW25" i="10"/>
  <c r="AA80" i="10"/>
  <c r="BC80" i="10"/>
  <c r="BD27" i="10"/>
  <c r="BA24" i="10"/>
  <c r="G79" i="10"/>
  <c r="P79" i="10"/>
  <c r="H79" i="10"/>
  <c r="Q79" i="10"/>
  <c r="AB78" i="10"/>
  <c r="V78" i="10"/>
  <c r="AC78" i="10"/>
  <c r="W78" i="10"/>
  <c r="R78" i="10"/>
  <c r="T80" i="10"/>
  <c r="Z80" i="10"/>
  <c r="S80" i="10"/>
  <c r="B81" i="10"/>
  <c r="C80" i="10"/>
  <c r="BB80" i="10" s="1"/>
  <c r="D80" i="10"/>
  <c r="C33" i="10" l="1"/>
  <c r="BB32" i="10"/>
  <c r="G32" i="10"/>
  <c r="P32" i="10"/>
  <c r="BD24" i="10"/>
  <c r="BD25" i="10"/>
  <c r="AA81" i="10"/>
  <c r="BC81" i="10"/>
  <c r="U80" i="10"/>
  <c r="W31" i="10"/>
  <c r="R31" i="10"/>
  <c r="AC31" i="10"/>
  <c r="AB31" i="10"/>
  <c r="AB79" i="10"/>
  <c r="V79" i="10"/>
  <c r="AC79" i="10"/>
  <c r="W79" i="10"/>
  <c r="R79" i="10"/>
  <c r="H80" i="10"/>
  <c r="Q80" i="10"/>
  <c r="G80" i="10"/>
  <c r="P80" i="10"/>
  <c r="T81" i="10"/>
  <c r="S81" i="10"/>
  <c r="Z81" i="10"/>
  <c r="B82" i="10"/>
  <c r="C81" i="10"/>
  <c r="BB81" i="10" s="1"/>
  <c r="D81" i="10"/>
  <c r="AA82" i="10" l="1"/>
  <c r="BC82" i="10"/>
  <c r="C34" i="10"/>
  <c r="BB33" i="10"/>
  <c r="G33" i="10"/>
  <c r="P33" i="10"/>
  <c r="W32" i="10"/>
  <c r="AB32" i="10"/>
  <c r="R32" i="10"/>
  <c r="AC32" i="10"/>
  <c r="U81" i="10"/>
  <c r="G81" i="10"/>
  <c r="P81" i="10"/>
  <c r="AC80" i="10"/>
  <c r="W80" i="10"/>
  <c r="R80" i="10"/>
  <c r="H81" i="10"/>
  <c r="Q81" i="10"/>
  <c r="AB80" i="10"/>
  <c r="V80" i="10"/>
  <c r="T82" i="10"/>
  <c r="S82" i="10"/>
  <c r="Z82" i="10"/>
  <c r="B83" i="10"/>
  <c r="C82" i="10"/>
  <c r="BB82" i="10" s="1"/>
  <c r="D82" i="10"/>
  <c r="AA83" i="10" l="1"/>
  <c r="BC83" i="10"/>
  <c r="R33" i="10"/>
  <c r="AB33" i="10"/>
  <c r="W33" i="10"/>
  <c r="AC33" i="10"/>
  <c r="C35" i="10"/>
  <c r="BB34" i="10"/>
  <c r="G34" i="10"/>
  <c r="P34" i="10"/>
  <c r="U82" i="10"/>
  <c r="G82" i="10"/>
  <c r="P82" i="10"/>
  <c r="AC81" i="10"/>
  <c r="W81" i="10"/>
  <c r="R81" i="10"/>
  <c r="H82" i="10"/>
  <c r="Q82" i="10"/>
  <c r="AB81" i="10"/>
  <c r="V81" i="10"/>
  <c r="T83" i="10"/>
  <c r="S83" i="10"/>
  <c r="U83" i="10" s="1"/>
  <c r="Z83" i="10"/>
  <c r="B84" i="10"/>
  <c r="C83" i="10"/>
  <c r="BB83" i="10" s="1"/>
  <c r="D83" i="10"/>
  <c r="AA84" i="10" l="1"/>
  <c r="BC84" i="10"/>
  <c r="R34" i="10"/>
  <c r="AB34" i="10"/>
  <c r="W34" i="10"/>
  <c r="AC34" i="10"/>
  <c r="C36" i="10"/>
  <c r="BB35" i="10"/>
  <c r="P35" i="10"/>
  <c r="G35" i="10"/>
  <c r="H83" i="10"/>
  <c r="Q83" i="10"/>
  <c r="AB82" i="10"/>
  <c r="V82" i="10"/>
  <c r="AC82" i="10"/>
  <c r="W82" i="10"/>
  <c r="R82" i="10"/>
  <c r="G83" i="10"/>
  <c r="P83" i="10"/>
  <c r="T84" i="10"/>
  <c r="S84" i="10"/>
  <c r="U84" i="10" s="1"/>
  <c r="Z84" i="10"/>
  <c r="B85" i="10"/>
  <c r="C84" i="10"/>
  <c r="BB84" i="10" s="1"/>
  <c r="D84" i="10"/>
  <c r="R35" i="10" l="1"/>
  <c r="AB35" i="10"/>
  <c r="W35" i="10"/>
  <c r="AC35" i="10"/>
  <c r="AA85" i="10"/>
  <c r="BC85" i="10"/>
  <c r="C37" i="10"/>
  <c r="BB36" i="10"/>
  <c r="P36" i="10"/>
  <c r="G36" i="10"/>
  <c r="H84" i="10"/>
  <c r="Q84" i="10"/>
  <c r="G84" i="10"/>
  <c r="P84" i="10"/>
  <c r="AC83" i="10"/>
  <c r="W83" i="10"/>
  <c r="R83" i="10"/>
  <c r="AB83" i="10"/>
  <c r="V83" i="10"/>
  <c r="T85" i="10"/>
  <c r="S85" i="10"/>
  <c r="Z85" i="10"/>
  <c r="B86" i="10"/>
  <c r="D85" i="10"/>
  <c r="C85" i="10"/>
  <c r="BB85" i="10" s="1"/>
  <c r="AC36" i="10" l="1"/>
  <c r="W36" i="10"/>
  <c r="R36" i="10"/>
  <c r="AB36" i="10"/>
  <c r="AA86" i="10"/>
  <c r="BC86" i="10"/>
  <c r="C38" i="10"/>
  <c r="BB37" i="10"/>
  <c r="P37" i="10"/>
  <c r="G37" i="10"/>
  <c r="U85" i="10"/>
  <c r="H85" i="10"/>
  <c r="Q85" i="10"/>
  <c r="AC84" i="10"/>
  <c r="W84" i="10"/>
  <c r="R84" i="10"/>
  <c r="AB84" i="10"/>
  <c r="V84" i="10"/>
  <c r="G85" i="10"/>
  <c r="P85" i="10"/>
  <c r="T86" i="10"/>
  <c r="S86" i="10"/>
  <c r="Z86" i="10"/>
  <c r="B87" i="10"/>
  <c r="D86" i="10"/>
  <c r="C86" i="10"/>
  <c r="BB86" i="10" s="1"/>
  <c r="AA87" i="10" l="1"/>
  <c r="BC87" i="10"/>
  <c r="R37" i="10"/>
  <c r="AB37" i="10"/>
  <c r="W37" i="10"/>
  <c r="AC37" i="10"/>
  <c r="C39" i="10"/>
  <c r="BB38" i="10"/>
  <c r="P38" i="10"/>
  <c r="G38" i="10"/>
  <c r="U86" i="10"/>
  <c r="G86" i="10"/>
  <c r="P86" i="10"/>
  <c r="H86" i="10"/>
  <c r="Q86" i="10"/>
  <c r="AB85" i="10"/>
  <c r="V85" i="10"/>
  <c r="AC85" i="10"/>
  <c r="W85" i="10"/>
  <c r="R85" i="10"/>
  <c r="T87" i="10"/>
  <c r="S87" i="10"/>
  <c r="Z87" i="10"/>
  <c r="B88" i="10"/>
  <c r="D87" i="10"/>
  <c r="C87" i="10"/>
  <c r="BB87" i="10" s="1"/>
  <c r="AA88" i="10" l="1"/>
  <c r="BC88" i="10"/>
  <c r="AB38" i="10"/>
  <c r="W38" i="10"/>
  <c r="R38" i="10"/>
  <c r="AC38" i="10"/>
  <c r="C40" i="10"/>
  <c r="BB39" i="10"/>
  <c r="G39" i="10"/>
  <c r="P39" i="10"/>
  <c r="U87" i="10"/>
  <c r="G87" i="10"/>
  <c r="P87" i="10"/>
  <c r="H87" i="10"/>
  <c r="Q87" i="10"/>
  <c r="AB86" i="10"/>
  <c r="V86" i="10"/>
  <c r="AC86" i="10"/>
  <c r="W86" i="10"/>
  <c r="R86" i="10"/>
  <c r="T88" i="10"/>
  <c r="Z88" i="10"/>
  <c r="S88" i="10"/>
  <c r="U88" i="10" s="1"/>
  <c r="B89" i="10"/>
  <c r="D88" i="10"/>
  <c r="C88" i="10"/>
  <c r="BB88" i="10" s="1"/>
  <c r="AA89" i="10" l="1"/>
  <c r="BC89" i="10"/>
  <c r="R39" i="10"/>
  <c r="AB39" i="10"/>
  <c r="W39" i="10"/>
  <c r="AC39" i="10"/>
  <c r="C41" i="10"/>
  <c r="BB40" i="10"/>
  <c r="P40" i="10"/>
  <c r="G40" i="10"/>
  <c r="G88" i="10"/>
  <c r="P88" i="10"/>
  <c r="AB87" i="10"/>
  <c r="V87" i="10"/>
  <c r="H88" i="10"/>
  <c r="Q88" i="10"/>
  <c r="AC87" i="10"/>
  <c r="W87" i="10"/>
  <c r="R87" i="10"/>
  <c r="T89" i="10"/>
  <c r="S89" i="10"/>
  <c r="Z89" i="10"/>
  <c r="B90" i="10"/>
  <c r="C89" i="10"/>
  <c r="BB89" i="10" s="1"/>
  <c r="D89" i="10"/>
  <c r="W40" i="10" l="1"/>
  <c r="AC40" i="10"/>
  <c r="AB40" i="10"/>
  <c r="R40" i="10"/>
  <c r="AA90" i="10"/>
  <c r="BC90" i="10"/>
  <c r="C42" i="10"/>
  <c r="BB41" i="10"/>
  <c r="G41" i="10"/>
  <c r="P41" i="10"/>
  <c r="U89" i="10"/>
  <c r="H89" i="10"/>
  <c r="Q89" i="10"/>
  <c r="AB88" i="10"/>
  <c r="V88" i="10"/>
  <c r="AC88" i="10"/>
  <c r="W88" i="10"/>
  <c r="R88" i="10"/>
  <c r="G89" i="10"/>
  <c r="P89" i="10"/>
  <c r="S90" i="10"/>
  <c r="T90" i="10"/>
  <c r="Z90" i="10"/>
  <c r="B91" i="10"/>
  <c r="D90" i="10"/>
  <c r="C90" i="10"/>
  <c r="BB90" i="10" s="1"/>
  <c r="AA91" i="10" l="1"/>
  <c r="BC91" i="10"/>
  <c r="C43" i="10"/>
  <c r="BB42" i="10"/>
  <c r="G42" i="10"/>
  <c r="P42" i="10"/>
  <c r="R41" i="10"/>
  <c r="AC41" i="10"/>
  <c r="AB41" i="10"/>
  <c r="W41" i="10"/>
  <c r="H90" i="10"/>
  <c r="Q90" i="10"/>
  <c r="G90" i="10"/>
  <c r="P90" i="10"/>
  <c r="U90" i="10"/>
  <c r="AB89" i="10"/>
  <c r="V89" i="10"/>
  <c r="AC89" i="10"/>
  <c r="W89" i="10"/>
  <c r="R89" i="10"/>
  <c r="Z91" i="10"/>
  <c r="T91" i="10"/>
  <c r="S91" i="10"/>
  <c r="U91" i="10" s="1"/>
  <c r="B92" i="10"/>
  <c r="D91" i="10"/>
  <c r="C91" i="10"/>
  <c r="BB91" i="10" s="1"/>
  <c r="AA92" i="10" l="1"/>
  <c r="BC92" i="10"/>
  <c r="R42" i="10"/>
  <c r="W42" i="10"/>
  <c r="AC42" i="10"/>
  <c r="AB42" i="10"/>
  <c r="C44" i="10"/>
  <c r="BB43" i="10"/>
  <c r="P43" i="10"/>
  <c r="G43" i="10"/>
  <c r="H91" i="10"/>
  <c r="Q91" i="10"/>
  <c r="AC90" i="10"/>
  <c r="W90" i="10"/>
  <c r="R90" i="10"/>
  <c r="G91" i="10"/>
  <c r="P91" i="10"/>
  <c r="AB90" i="10"/>
  <c r="V90" i="10"/>
  <c r="S92" i="10"/>
  <c r="T92" i="10"/>
  <c r="Z92" i="10"/>
  <c r="B93" i="10"/>
  <c r="D92" i="10"/>
  <c r="C92" i="10"/>
  <c r="BB92" i="10" s="1"/>
  <c r="R43" i="10" l="1"/>
  <c r="AB43" i="10"/>
  <c r="AC43" i="10"/>
  <c r="W43" i="10"/>
  <c r="C45" i="10"/>
  <c r="BB44" i="10"/>
  <c r="G44" i="10"/>
  <c r="P44" i="10"/>
  <c r="AA93" i="10"/>
  <c r="BC93" i="10"/>
  <c r="G92" i="10"/>
  <c r="P92" i="10"/>
  <c r="H92" i="10"/>
  <c r="Q92" i="10"/>
  <c r="AC91" i="10"/>
  <c r="W91" i="10"/>
  <c r="R91" i="10"/>
  <c r="U92" i="10"/>
  <c r="AB91" i="10"/>
  <c r="V91" i="10"/>
  <c r="S93" i="10"/>
  <c r="Z93" i="10"/>
  <c r="T93" i="10"/>
  <c r="B94" i="10"/>
  <c r="D93" i="10"/>
  <c r="C93" i="10"/>
  <c r="BB93" i="10" s="1"/>
  <c r="AA94" i="10" l="1"/>
  <c r="BC94" i="10"/>
  <c r="W44" i="10"/>
  <c r="R44" i="10"/>
  <c r="AB44" i="10"/>
  <c r="AC44" i="10"/>
  <c r="C46" i="10"/>
  <c r="BB45" i="10"/>
  <c r="P45" i="10"/>
  <c r="G45" i="10"/>
  <c r="AB92" i="10"/>
  <c r="V92" i="10"/>
  <c r="G93" i="10"/>
  <c r="P93" i="10"/>
  <c r="U93" i="10"/>
  <c r="AC92" i="10"/>
  <c r="W92" i="10"/>
  <c r="R92" i="10"/>
  <c r="H93" i="10"/>
  <c r="Q93" i="10"/>
  <c r="T94" i="10"/>
  <c r="Z94" i="10"/>
  <c r="S94" i="10"/>
  <c r="B95" i="10"/>
  <c r="D94" i="10"/>
  <c r="C94" i="10"/>
  <c r="BB94" i="10" s="1"/>
  <c r="U94" i="10" l="1"/>
  <c r="AA95" i="10"/>
  <c r="BC95" i="10"/>
  <c r="C47" i="10"/>
  <c r="BB46" i="10"/>
  <c r="P46" i="10"/>
  <c r="G46" i="10"/>
  <c r="W45" i="10"/>
  <c r="R45" i="10"/>
  <c r="AC45" i="10"/>
  <c r="AB45" i="10"/>
  <c r="G94" i="10"/>
  <c r="P94" i="10"/>
  <c r="H94" i="10"/>
  <c r="Q94" i="10"/>
  <c r="AC93" i="10"/>
  <c r="W93" i="10"/>
  <c r="R93" i="10"/>
  <c r="AB93" i="10"/>
  <c r="V93" i="10"/>
  <c r="S95" i="10"/>
  <c r="Z95" i="10"/>
  <c r="T95" i="10"/>
  <c r="B96" i="10"/>
  <c r="D95" i="10"/>
  <c r="C95" i="10"/>
  <c r="BB95" i="10" s="1"/>
  <c r="AA96" i="10" l="1"/>
  <c r="BC96" i="10"/>
  <c r="R46" i="10"/>
  <c r="AC46" i="10"/>
  <c r="W46" i="10"/>
  <c r="AB46" i="10"/>
  <c r="C48" i="10"/>
  <c r="BB47" i="10"/>
  <c r="P47" i="10"/>
  <c r="G47" i="10"/>
  <c r="G95" i="10"/>
  <c r="P95" i="10"/>
  <c r="AB94" i="10"/>
  <c r="V94" i="10"/>
  <c r="H95" i="10"/>
  <c r="Q95" i="10"/>
  <c r="U95" i="10"/>
  <c r="AC94" i="10"/>
  <c r="W94" i="10"/>
  <c r="R94" i="10"/>
  <c r="Z96" i="10"/>
  <c r="T96" i="10"/>
  <c r="S96" i="10"/>
  <c r="B97" i="10"/>
  <c r="D96" i="10"/>
  <c r="C96" i="10"/>
  <c r="BB96" i="10" s="1"/>
  <c r="AA97" i="10" l="1"/>
  <c r="BC97" i="10"/>
  <c r="C49" i="10"/>
  <c r="BB48" i="10"/>
  <c r="P48" i="10"/>
  <c r="G48" i="10"/>
  <c r="R47" i="10"/>
  <c r="W47" i="10"/>
  <c r="AC47" i="10"/>
  <c r="AB47" i="10"/>
  <c r="U96" i="10"/>
  <c r="H96" i="10"/>
  <c r="Q96" i="10"/>
  <c r="AB95" i="10"/>
  <c r="V95" i="10"/>
  <c r="G96" i="10"/>
  <c r="P96" i="10"/>
  <c r="AC95" i="10"/>
  <c r="W95" i="10"/>
  <c r="R95" i="10"/>
  <c r="S97" i="10"/>
  <c r="Z97" i="10"/>
  <c r="T97" i="10"/>
  <c r="B98" i="10"/>
  <c r="D97" i="10"/>
  <c r="C97" i="10"/>
  <c r="BB97" i="10" s="1"/>
  <c r="AA98" i="10" l="1"/>
  <c r="BC98" i="10"/>
  <c r="W48" i="10"/>
  <c r="R48" i="10"/>
  <c r="AC48" i="10"/>
  <c r="AB48" i="10"/>
  <c r="C50" i="10"/>
  <c r="BB49" i="10"/>
  <c r="P49" i="10"/>
  <c r="G49" i="10"/>
  <c r="H97" i="10"/>
  <c r="Q97" i="10"/>
  <c r="AC96" i="10"/>
  <c r="W96" i="10"/>
  <c r="R96" i="10"/>
  <c r="G97" i="10"/>
  <c r="P97" i="10"/>
  <c r="U97" i="10"/>
  <c r="AB96" i="10"/>
  <c r="V96" i="10"/>
  <c r="T98" i="10"/>
  <c r="Z98" i="10"/>
  <c r="S98" i="10"/>
  <c r="B99" i="10"/>
  <c r="D98" i="10"/>
  <c r="C98" i="10"/>
  <c r="BB98" i="10" s="1"/>
  <c r="AA99" i="10" l="1"/>
  <c r="BC99" i="10"/>
  <c r="C51" i="10"/>
  <c r="BB50" i="10"/>
  <c r="P50" i="10"/>
  <c r="G50" i="10"/>
  <c r="R49" i="10"/>
  <c r="AC49" i="10"/>
  <c r="W49" i="10"/>
  <c r="AB49" i="10"/>
  <c r="U98" i="10"/>
  <c r="G98" i="10"/>
  <c r="P98" i="10"/>
  <c r="AC97" i="10"/>
  <c r="W97" i="10"/>
  <c r="R97" i="10"/>
  <c r="H98" i="10"/>
  <c r="Q98" i="10"/>
  <c r="AB97" i="10"/>
  <c r="V97" i="10"/>
  <c r="Z99" i="10"/>
  <c r="T99" i="10"/>
  <c r="S99" i="10"/>
  <c r="U99" i="10" s="1"/>
  <c r="B100" i="10"/>
  <c r="D99" i="10"/>
  <c r="C99" i="10"/>
  <c r="BB99" i="10" s="1"/>
  <c r="AA100" i="10" l="1"/>
  <c r="BC100" i="10"/>
  <c r="R50" i="10"/>
  <c r="AB50" i="10"/>
  <c r="W50" i="10"/>
  <c r="AC50" i="10"/>
  <c r="C52" i="10"/>
  <c r="BB51" i="10"/>
  <c r="P51" i="10"/>
  <c r="G51" i="10"/>
  <c r="AB98" i="10"/>
  <c r="V98" i="10"/>
  <c r="H99" i="10"/>
  <c r="Q99" i="10"/>
  <c r="AC98" i="10"/>
  <c r="W98" i="10"/>
  <c r="R98" i="10"/>
  <c r="G99" i="10"/>
  <c r="P99" i="10"/>
  <c r="T100" i="10"/>
  <c r="S100" i="10"/>
  <c r="Z100" i="10"/>
  <c r="B101" i="10"/>
  <c r="D100" i="10"/>
  <c r="C100" i="10"/>
  <c r="BB100" i="10" s="1"/>
  <c r="AA101" i="10" l="1"/>
  <c r="BC101" i="10"/>
  <c r="C53" i="10"/>
  <c r="BB52" i="10"/>
  <c r="G52" i="10"/>
  <c r="P52" i="10"/>
  <c r="R51" i="10"/>
  <c r="AB51" i="10"/>
  <c r="W51" i="10"/>
  <c r="AC51" i="10"/>
  <c r="U100" i="10"/>
  <c r="G100" i="10"/>
  <c r="P100" i="10"/>
  <c r="H100" i="10"/>
  <c r="Q100" i="10"/>
  <c r="AB99" i="10"/>
  <c r="V99" i="10"/>
  <c r="AC99" i="10"/>
  <c r="W99" i="10"/>
  <c r="R99" i="10"/>
  <c r="S101" i="10"/>
  <c r="Z101" i="10"/>
  <c r="T101" i="10"/>
  <c r="B102" i="10"/>
  <c r="D101" i="10"/>
  <c r="C101" i="10"/>
  <c r="BB101" i="10" s="1"/>
  <c r="AA102" i="10" l="1"/>
  <c r="BC102" i="10"/>
  <c r="AC52" i="10"/>
  <c r="W52" i="10"/>
  <c r="R52" i="10"/>
  <c r="AB52" i="10"/>
  <c r="C54" i="10"/>
  <c r="BB53" i="10"/>
  <c r="P53" i="10"/>
  <c r="G53" i="10"/>
  <c r="H101" i="10"/>
  <c r="Q101" i="10"/>
  <c r="AB100" i="10"/>
  <c r="V100" i="10"/>
  <c r="G101" i="10"/>
  <c r="P101" i="10"/>
  <c r="U101" i="10"/>
  <c r="AC100" i="10"/>
  <c r="W100" i="10"/>
  <c r="R100" i="10"/>
  <c r="S102" i="10"/>
  <c r="T102" i="10"/>
  <c r="Z102" i="10"/>
  <c r="B103" i="10"/>
  <c r="D102" i="10"/>
  <c r="C102" i="10"/>
  <c r="BB102" i="10" s="1"/>
  <c r="AA103" i="10" l="1"/>
  <c r="BC103" i="10"/>
  <c r="C55" i="10"/>
  <c r="BB54" i="10"/>
  <c r="G54" i="10"/>
  <c r="P54" i="10"/>
  <c r="AB53" i="10"/>
  <c r="W53" i="10"/>
  <c r="R53" i="10"/>
  <c r="AC53" i="10"/>
  <c r="U102" i="10"/>
  <c r="G102" i="10"/>
  <c r="P102" i="10"/>
  <c r="AC101" i="10"/>
  <c r="W101" i="10"/>
  <c r="R101" i="10"/>
  <c r="H102" i="10"/>
  <c r="Q102" i="10"/>
  <c r="AB101" i="10"/>
  <c r="V101" i="10"/>
  <c r="T103" i="10"/>
  <c r="S103" i="10"/>
  <c r="Z103" i="10"/>
  <c r="B104" i="10"/>
  <c r="D103" i="10"/>
  <c r="C103" i="10"/>
  <c r="BB103" i="10" s="1"/>
  <c r="R54" i="10" l="1"/>
  <c r="W54" i="10"/>
  <c r="AC54" i="10"/>
  <c r="AB54" i="10"/>
  <c r="AA104" i="10"/>
  <c r="BC104" i="10"/>
  <c r="C56" i="10"/>
  <c r="BB55" i="10"/>
  <c r="G55" i="10"/>
  <c r="P55" i="10"/>
  <c r="U103" i="10"/>
  <c r="AB102" i="10"/>
  <c r="V102" i="10"/>
  <c r="H103" i="10"/>
  <c r="Q103" i="10"/>
  <c r="G103" i="10"/>
  <c r="P103" i="10"/>
  <c r="AC102" i="10"/>
  <c r="W102" i="10"/>
  <c r="R102" i="10"/>
  <c r="S104" i="10"/>
  <c r="T104" i="10"/>
  <c r="Z104" i="10"/>
  <c r="B105" i="10"/>
  <c r="D104" i="10"/>
  <c r="C104" i="10"/>
  <c r="BB104" i="10" s="1"/>
  <c r="C57" i="10" l="1"/>
  <c r="BB56" i="10"/>
  <c r="P56" i="10"/>
  <c r="G56" i="10"/>
  <c r="AA105" i="10"/>
  <c r="BC105" i="10"/>
  <c r="W55" i="10"/>
  <c r="AC55" i="10"/>
  <c r="R55" i="10"/>
  <c r="AB55" i="10"/>
  <c r="H104" i="10"/>
  <c r="Q104" i="10"/>
  <c r="AC103" i="10"/>
  <c r="W103" i="10"/>
  <c r="R103" i="10"/>
  <c r="G104" i="10"/>
  <c r="P104" i="10"/>
  <c r="AB103" i="10"/>
  <c r="V103" i="10"/>
  <c r="U104" i="10"/>
  <c r="S105" i="10"/>
  <c r="Z105" i="10"/>
  <c r="T105" i="10"/>
  <c r="B106" i="10"/>
  <c r="D105" i="10"/>
  <c r="C105" i="10"/>
  <c r="BB105" i="10" s="1"/>
  <c r="AA106" i="10" l="1"/>
  <c r="BC106" i="10"/>
  <c r="W56" i="10"/>
  <c r="AC56" i="10"/>
  <c r="AB56" i="10"/>
  <c r="R56" i="10"/>
  <c r="C58" i="10"/>
  <c r="BB57" i="10"/>
  <c r="G57" i="10"/>
  <c r="P57" i="10"/>
  <c r="AC104" i="10"/>
  <c r="W104" i="10"/>
  <c r="R104" i="10"/>
  <c r="H105" i="10"/>
  <c r="Q105" i="10"/>
  <c r="G105" i="10"/>
  <c r="P105" i="10"/>
  <c r="U105" i="10"/>
  <c r="AB104" i="10"/>
  <c r="V104" i="10"/>
  <c r="Z106" i="10"/>
  <c r="S106" i="10"/>
  <c r="T106" i="10"/>
  <c r="B107" i="10"/>
  <c r="D106" i="10"/>
  <c r="C106" i="10"/>
  <c r="BB106" i="10" s="1"/>
  <c r="AA107" i="10" l="1"/>
  <c r="BC107" i="10"/>
  <c r="R57" i="10"/>
  <c r="AB57" i="10"/>
  <c r="W57" i="10"/>
  <c r="AC57" i="10"/>
  <c r="C59" i="10"/>
  <c r="BB58" i="10"/>
  <c r="G58" i="10"/>
  <c r="P58" i="10"/>
  <c r="G106" i="10"/>
  <c r="P106" i="10"/>
  <c r="AC105" i="10"/>
  <c r="W105" i="10"/>
  <c r="R105" i="10"/>
  <c r="H106" i="10"/>
  <c r="Q106" i="10"/>
  <c r="AB105" i="10"/>
  <c r="V105" i="10"/>
  <c r="U106" i="10"/>
  <c r="T107" i="10"/>
  <c r="S107" i="10"/>
  <c r="Z107" i="10"/>
  <c r="B108" i="10"/>
  <c r="D107" i="10"/>
  <c r="C107" i="10"/>
  <c r="BB107" i="10" s="1"/>
  <c r="U107" i="10" l="1"/>
  <c r="R58" i="10"/>
  <c r="AC58" i="10"/>
  <c r="W58" i="10"/>
  <c r="AB58" i="10"/>
  <c r="AA108" i="10"/>
  <c r="BC108" i="10"/>
  <c r="C60" i="10"/>
  <c r="BB59" i="10"/>
  <c r="P59" i="10"/>
  <c r="G59" i="10"/>
  <c r="G107" i="10"/>
  <c r="P107" i="10"/>
  <c r="H107" i="10"/>
  <c r="Q107" i="10"/>
  <c r="AB106" i="10"/>
  <c r="V106" i="10"/>
  <c r="AC106" i="10"/>
  <c r="W106" i="10"/>
  <c r="R106" i="10"/>
  <c r="Z108" i="10"/>
  <c r="T108" i="10"/>
  <c r="S108" i="10"/>
  <c r="U108" i="10" s="1"/>
  <c r="B109" i="10"/>
  <c r="D108" i="10"/>
  <c r="C108" i="10"/>
  <c r="BB108" i="10" s="1"/>
  <c r="C61" i="10" l="1"/>
  <c r="BB60" i="10"/>
  <c r="P60" i="10"/>
  <c r="G60" i="10"/>
  <c r="AA109" i="10"/>
  <c r="BC109" i="10"/>
  <c r="R59" i="10"/>
  <c r="AB59" i="10"/>
  <c r="W59" i="10"/>
  <c r="AC59" i="10"/>
  <c r="H108" i="10"/>
  <c r="Q108" i="10"/>
  <c r="G108" i="10"/>
  <c r="P108" i="10"/>
  <c r="AB107" i="10"/>
  <c r="V107" i="10"/>
  <c r="AC107" i="10"/>
  <c r="W107" i="10"/>
  <c r="R107" i="10"/>
  <c r="Z109" i="10"/>
  <c r="S109" i="10"/>
  <c r="T109" i="10"/>
  <c r="B110" i="10"/>
  <c r="D109" i="10"/>
  <c r="C109" i="10"/>
  <c r="BB109" i="10" s="1"/>
  <c r="AA110" i="10" l="1"/>
  <c r="BC110" i="10"/>
  <c r="AC60" i="10"/>
  <c r="W60" i="10"/>
  <c r="AB60" i="10"/>
  <c r="R60" i="10"/>
  <c r="C62" i="10"/>
  <c r="BB61" i="10"/>
  <c r="P61" i="10"/>
  <c r="G61" i="10"/>
  <c r="U109" i="10"/>
  <c r="H109" i="10"/>
  <c r="Q109" i="10"/>
  <c r="AC108" i="10"/>
  <c r="W108" i="10"/>
  <c r="R108" i="10"/>
  <c r="AB108" i="10"/>
  <c r="V108" i="10"/>
  <c r="G109" i="10"/>
  <c r="P109" i="10"/>
  <c r="Z110" i="10"/>
  <c r="S110" i="10"/>
  <c r="T110" i="10"/>
  <c r="B111" i="10"/>
  <c r="D110" i="10"/>
  <c r="C110" i="10"/>
  <c r="BB110" i="10" s="1"/>
  <c r="C63" i="10" l="1"/>
  <c r="BB62" i="10"/>
  <c r="P62" i="10"/>
  <c r="G62" i="10"/>
  <c r="AA111" i="10"/>
  <c r="BC111" i="10"/>
  <c r="AB61" i="10"/>
  <c r="R61" i="10"/>
  <c r="W61" i="10"/>
  <c r="AC61" i="10"/>
  <c r="U110" i="10"/>
  <c r="H110" i="10"/>
  <c r="Q110" i="10"/>
  <c r="AB109" i="10"/>
  <c r="V109" i="10"/>
  <c r="AC109" i="10"/>
  <c r="W109" i="10"/>
  <c r="R109" i="10"/>
  <c r="G110" i="10"/>
  <c r="P110" i="10"/>
  <c r="T111" i="10"/>
  <c r="S111" i="10"/>
  <c r="Z111" i="10"/>
  <c r="B112" i="10"/>
  <c r="D111" i="10"/>
  <c r="C111" i="10"/>
  <c r="BB111" i="10" s="1"/>
  <c r="W62" i="10" l="1"/>
  <c r="AC62" i="10"/>
  <c r="AB62" i="10"/>
  <c r="R62" i="10"/>
  <c r="AA112" i="10"/>
  <c r="BC112" i="10"/>
  <c r="C64" i="10"/>
  <c r="BB63" i="10"/>
  <c r="G63" i="10"/>
  <c r="P63" i="10"/>
  <c r="U111" i="10"/>
  <c r="G111" i="10"/>
  <c r="P111" i="10"/>
  <c r="H111" i="10"/>
  <c r="Q111" i="10"/>
  <c r="AB110" i="10"/>
  <c r="V110" i="10"/>
  <c r="AC110" i="10"/>
  <c r="W110" i="10"/>
  <c r="R110" i="10"/>
  <c r="S112" i="10"/>
  <c r="T112" i="10"/>
  <c r="Z112" i="10"/>
  <c r="B113" i="10"/>
  <c r="D112" i="10"/>
  <c r="C112" i="10"/>
  <c r="BB112" i="10" s="1"/>
  <c r="C65" i="10" l="1"/>
  <c r="BB64" i="10"/>
  <c r="P64" i="10"/>
  <c r="G64" i="10"/>
  <c r="AA113" i="10"/>
  <c r="BC113" i="10"/>
  <c r="R63" i="10"/>
  <c r="AC63" i="10"/>
  <c r="AB63" i="10"/>
  <c r="W63" i="10"/>
  <c r="AB111" i="10"/>
  <c r="V111" i="10"/>
  <c r="G112" i="10"/>
  <c r="P112" i="10"/>
  <c r="H112" i="10"/>
  <c r="Q112" i="10"/>
  <c r="U112" i="10"/>
  <c r="AC111" i="10"/>
  <c r="W111" i="10"/>
  <c r="R111" i="10"/>
  <c r="S113" i="10"/>
  <c r="T113" i="10"/>
  <c r="Z113" i="10"/>
  <c r="B114" i="10"/>
  <c r="D113" i="10"/>
  <c r="C113" i="10"/>
  <c r="BB113" i="10" s="1"/>
  <c r="AA114" i="10" l="1"/>
  <c r="BC114" i="10"/>
  <c r="W64" i="10"/>
  <c r="AB64" i="10"/>
  <c r="R64" i="10"/>
  <c r="AC64" i="10"/>
  <c r="C66" i="10"/>
  <c r="BB65" i="10"/>
  <c r="P65" i="10"/>
  <c r="G65" i="10"/>
  <c r="U113" i="10"/>
  <c r="G113" i="10"/>
  <c r="P113" i="10"/>
  <c r="AB112" i="10"/>
  <c r="V112" i="10"/>
  <c r="AC112" i="10"/>
  <c r="W112" i="10"/>
  <c r="R112" i="10"/>
  <c r="H113" i="10"/>
  <c r="Q113" i="10"/>
  <c r="S114" i="10"/>
  <c r="Z114" i="10"/>
  <c r="T114" i="10"/>
  <c r="B115" i="10"/>
  <c r="D114" i="10"/>
  <c r="C114" i="10"/>
  <c r="BB114" i="10" s="1"/>
  <c r="AA115" i="10" l="1"/>
  <c r="BC115" i="10"/>
  <c r="C67" i="10"/>
  <c r="BB66" i="10"/>
  <c r="P66" i="10"/>
  <c r="G66" i="10"/>
  <c r="R65" i="10"/>
  <c r="AC65" i="10"/>
  <c r="W65" i="10"/>
  <c r="AB65" i="10"/>
  <c r="U114" i="10"/>
  <c r="G114" i="10"/>
  <c r="P114" i="10"/>
  <c r="H114" i="10"/>
  <c r="Q114" i="10"/>
  <c r="AC113" i="10"/>
  <c r="W113" i="10"/>
  <c r="R113" i="10"/>
  <c r="AB113" i="10"/>
  <c r="V113" i="10"/>
  <c r="T115" i="10"/>
  <c r="S115" i="10"/>
  <c r="U115" i="10" s="1"/>
  <c r="Z115" i="10"/>
  <c r="B116" i="10"/>
  <c r="D115" i="10"/>
  <c r="C115" i="10"/>
  <c r="BB115" i="10" s="1"/>
  <c r="AC66" i="10" l="1"/>
  <c r="W66" i="10"/>
  <c r="AB66" i="10"/>
  <c r="R66" i="10"/>
  <c r="AA116" i="10"/>
  <c r="BC116" i="10"/>
  <c r="C68" i="10"/>
  <c r="BB67" i="10"/>
  <c r="G67" i="10"/>
  <c r="P67" i="10"/>
  <c r="AB114" i="10"/>
  <c r="V114" i="10"/>
  <c r="G115" i="10"/>
  <c r="P115" i="10"/>
  <c r="AC114" i="10"/>
  <c r="W114" i="10"/>
  <c r="R114" i="10"/>
  <c r="H115" i="10"/>
  <c r="Q115" i="10"/>
  <c r="T116" i="10"/>
  <c r="S116" i="10"/>
  <c r="U116" i="10" s="1"/>
  <c r="Z116" i="10"/>
  <c r="B117" i="10"/>
  <c r="D116" i="10"/>
  <c r="C116" i="10"/>
  <c r="BB116" i="10" s="1"/>
  <c r="AA117" i="10" l="1"/>
  <c r="BC117" i="10"/>
  <c r="C69" i="10"/>
  <c r="BB68" i="10"/>
  <c r="P68" i="10"/>
  <c r="G68" i="10"/>
  <c r="R67" i="10"/>
  <c r="AC67" i="10"/>
  <c r="W67" i="10"/>
  <c r="AB67" i="10"/>
  <c r="G116" i="10"/>
  <c r="P116" i="10"/>
  <c r="H116" i="10"/>
  <c r="Q116" i="10"/>
  <c r="AC115" i="10"/>
  <c r="W115" i="10"/>
  <c r="R115" i="10"/>
  <c r="AB115" i="10"/>
  <c r="V115" i="10"/>
  <c r="T117" i="10"/>
  <c r="Z117" i="10"/>
  <c r="S117" i="10"/>
  <c r="B118" i="10"/>
  <c r="D117" i="10"/>
  <c r="C117" i="10"/>
  <c r="BB117" i="10" s="1"/>
  <c r="AA118" i="10" l="1"/>
  <c r="BC118" i="10"/>
  <c r="AC68" i="10"/>
  <c r="W68" i="10"/>
  <c r="R68" i="10"/>
  <c r="AB68" i="10"/>
  <c r="C70" i="10"/>
  <c r="BB69" i="10"/>
  <c r="G69" i="10"/>
  <c r="P69" i="10"/>
  <c r="U117" i="10"/>
  <c r="H117" i="10"/>
  <c r="Q117" i="10"/>
  <c r="AB116" i="10"/>
  <c r="V116" i="10"/>
  <c r="AC116" i="10"/>
  <c r="W116" i="10"/>
  <c r="R116" i="10"/>
  <c r="G117" i="10"/>
  <c r="P117" i="10"/>
  <c r="T118" i="10"/>
  <c r="S118" i="10"/>
  <c r="Z118" i="10"/>
  <c r="B119" i="10"/>
  <c r="D118" i="10"/>
  <c r="C118" i="10"/>
  <c r="BB118" i="10" s="1"/>
  <c r="AA119" i="10" l="1"/>
  <c r="BC119" i="10"/>
  <c r="C71" i="10"/>
  <c r="BB70" i="10"/>
  <c r="G70" i="10"/>
  <c r="P70" i="10"/>
  <c r="R69" i="10"/>
  <c r="AC69" i="10"/>
  <c r="AB69" i="10"/>
  <c r="W69" i="10"/>
  <c r="G118" i="10"/>
  <c r="P118" i="10"/>
  <c r="H118" i="10"/>
  <c r="Q118" i="10"/>
  <c r="U118" i="10"/>
  <c r="AB117" i="10"/>
  <c r="V117" i="10"/>
  <c r="AC117" i="10"/>
  <c r="W117" i="10"/>
  <c r="R117" i="10"/>
  <c r="T119" i="10"/>
  <c r="Z119" i="10"/>
  <c r="S119" i="10"/>
  <c r="U119" i="10" s="1"/>
  <c r="B120" i="10"/>
  <c r="D119" i="10"/>
  <c r="C119" i="10"/>
  <c r="BB119" i="10" s="1"/>
  <c r="AA120" i="10" l="1"/>
  <c r="BC120" i="10"/>
  <c r="AC70" i="10"/>
  <c r="R70" i="10"/>
  <c r="AB70" i="10"/>
  <c r="W70" i="10"/>
  <c r="C72" i="10"/>
  <c r="BB71" i="10"/>
  <c r="G71" i="10"/>
  <c r="P71" i="10"/>
  <c r="H119" i="10"/>
  <c r="Q119" i="10"/>
  <c r="G119" i="10"/>
  <c r="P119" i="10"/>
  <c r="AB118" i="10"/>
  <c r="V118" i="10"/>
  <c r="AC118" i="10"/>
  <c r="W118" i="10"/>
  <c r="R118" i="10"/>
  <c r="T120" i="10"/>
  <c r="S120" i="10"/>
  <c r="U120" i="10" s="1"/>
  <c r="Z120" i="10"/>
  <c r="B121" i="10"/>
  <c r="D120" i="10"/>
  <c r="C120" i="10"/>
  <c r="BB120" i="10" s="1"/>
  <c r="AA121" i="10" l="1"/>
  <c r="BC121" i="10"/>
  <c r="C73" i="10"/>
  <c r="BB72" i="10"/>
  <c r="G72" i="10"/>
  <c r="P72" i="10"/>
  <c r="R71" i="10"/>
  <c r="AC71" i="10"/>
  <c r="W71" i="10"/>
  <c r="AB71" i="10"/>
  <c r="G120" i="10"/>
  <c r="P120" i="10"/>
  <c r="H120" i="10"/>
  <c r="Q120" i="10"/>
  <c r="AC119" i="10"/>
  <c r="W119" i="10"/>
  <c r="R119" i="10"/>
  <c r="AB119" i="10"/>
  <c r="V119" i="10"/>
  <c r="T121" i="10"/>
  <c r="Z121" i="10"/>
  <c r="S121" i="10"/>
  <c r="B122" i="10"/>
  <c r="D121" i="10"/>
  <c r="C121" i="10"/>
  <c r="BB121" i="10" s="1"/>
  <c r="W72" i="10" l="1"/>
  <c r="AB72" i="10"/>
  <c r="AC72" i="10"/>
  <c r="R72" i="10"/>
  <c r="AA122" i="10"/>
  <c r="BC122" i="10"/>
  <c r="C74" i="10"/>
  <c r="BB73" i="10"/>
  <c r="G73" i="10"/>
  <c r="P73" i="10"/>
  <c r="U121" i="10"/>
  <c r="G121" i="10"/>
  <c r="P121" i="10"/>
  <c r="H121" i="10"/>
  <c r="Q121" i="10"/>
  <c r="AB120" i="10"/>
  <c r="V120" i="10"/>
  <c r="AC120" i="10"/>
  <c r="W120" i="10"/>
  <c r="R120" i="10"/>
  <c r="T122" i="10"/>
  <c r="S122" i="10"/>
  <c r="U122" i="10" s="1"/>
  <c r="Z122" i="10"/>
  <c r="B123" i="10"/>
  <c r="D122" i="10"/>
  <c r="C122" i="10"/>
  <c r="BB122" i="10" s="1"/>
  <c r="AA123" i="10" l="1"/>
  <c r="BC123" i="10"/>
  <c r="R73" i="10"/>
  <c r="W73" i="10"/>
  <c r="AB73" i="10"/>
  <c r="AC73" i="10"/>
  <c r="C75" i="10"/>
  <c r="BB74" i="10"/>
  <c r="G74" i="10"/>
  <c r="P74" i="10"/>
  <c r="G122" i="10"/>
  <c r="P122" i="10"/>
  <c r="H122" i="10"/>
  <c r="Q122" i="10"/>
  <c r="AB121" i="10"/>
  <c r="V121" i="10"/>
  <c r="AC121" i="10"/>
  <c r="W121" i="10"/>
  <c r="R121" i="10"/>
  <c r="T123" i="10"/>
  <c r="Z123" i="10"/>
  <c r="S123" i="10"/>
  <c r="B124" i="10"/>
  <c r="D123" i="10"/>
  <c r="C123" i="10"/>
  <c r="BB123" i="10" s="1"/>
  <c r="AA124" i="10" l="1"/>
  <c r="BC124" i="10"/>
  <c r="R74" i="10"/>
  <c r="W74" i="10"/>
  <c r="AC74" i="10"/>
  <c r="AB74" i="10"/>
  <c r="C76" i="10"/>
  <c r="BB75" i="10"/>
  <c r="G75" i="10"/>
  <c r="P75" i="10"/>
  <c r="U123" i="10"/>
  <c r="G123" i="10"/>
  <c r="P123" i="10"/>
  <c r="H123" i="10"/>
  <c r="Q123" i="10"/>
  <c r="AB122" i="10"/>
  <c r="V122" i="10"/>
  <c r="AC122" i="10"/>
  <c r="W122" i="10"/>
  <c r="R122" i="10"/>
  <c r="T124" i="10"/>
  <c r="S124" i="10"/>
  <c r="U124" i="10" s="1"/>
  <c r="Z124" i="10"/>
  <c r="B125" i="10"/>
  <c r="D124" i="10"/>
  <c r="C124" i="10"/>
  <c r="BB124" i="10" s="1"/>
  <c r="AA125" i="10" l="1"/>
  <c r="BC125" i="10"/>
  <c r="R75" i="10"/>
  <c r="AB75" i="10"/>
  <c r="W75" i="10"/>
  <c r="AC75" i="10"/>
  <c r="G76" i="10"/>
  <c r="BB76" i="10"/>
  <c r="P76" i="10"/>
  <c r="H124" i="10"/>
  <c r="Q124" i="10"/>
  <c r="AB123" i="10"/>
  <c r="V123" i="10"/>
  <c r="G124" i="10"/>
  <c r="P124" i="10"/>
  <c r="AC123" i="10"/>
  <c r="W123" i="10"/>
  <c r="R123" i="10"/>
  <c r="T125" i="10"/>
  <c r="S125" i="10"/>
  <c r="Z125" i="10"/>
  <c r="B126" i="10"/>
  <c r="D125" i="10"/>
  <c r="C125" i="10"/>
  <c r="BB125" i="10" s="1"/>
  <c r="AA126" i="10" l="1"/>
  <c r="BC126" i="10"/>
  <c r="AC76" i="10"/>
  <c r="R76" i="10"/>
  <c r="W76" i="10"/>
  <c r="AB76" i="10"/>
  <c r="U125" i="10"/>
  <c r="H125" i="10"/>
  <c r="Q125" i="10"/>
  <c r="AC124" i="10"/>
  <c r="W124" i="10"/>
  <c r="R124" i="10"/>
  <c r="G125" i="10"/>
  <c r="P125" i="10"/>
  <c r="AB124" i="10"/>
  <c r="V124" i="10"/>
  <c r="T126" i="10"/>
  <c r="S126" i="10"/>
  <c r="Z126" i="10"/>
  <c r="D126" i="10"/>
  <c r="C126" i="10"/>
  <c r="BB126" i="10" s="1"/>
  <c r="U126" i="10" l="1"/>
  <c r="AC125" i="10"/>
  <c r="W125" i="10"/>
  <c r="R125" i="10"/>
  <c r="G126" i="10"/>
  <c r="P126" i="10"/>
  <c r="H126" i="10"/>
  <c r="Q126" i="10"/>
  <c r="AB125" i="10"/>
  <c r="V125" i="10"/>
  <c r="G25" i="10" l="1"/>
  <c r="AB126" i="10"/>
  <c r="V126" i="10"/>
  <c r="AC126" i="10"/>
  <c r="W126" i="10"/>
  <c r="R126" i="10"/>
  <c r="AB25" i="10" l="1"/>
  <c r="V25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<sst xmlns="http://schemas.openxmlformats.org/spreadsheetml/2006/main" count="102" uniqueCount="80">
  <si>
    <t>T</t>
  </si>
  <si>
    <t>w</t>
  </si>
  <si>
    <t>f</t>
  </si>
  <si>
    <t>rad/s</t>
  </si>
  <si>
    <t>s</t>
  </si>
  <si>
    <t>pisadas/s</t>
  </si>
  <si>
    <t>Datos</t>
  </si>
  <si>
    <t>L1</t>
  </si>
  <si>
    <t>L2</t>
  </si>
  <si>
    <t>m1</t>
  </si>
  <si>
    <t>m2</t>
  </si>
  <si>
    <t>h</t>
  </si>
  <si>
    <t>x1</t>
  </si>
  <si>
    <t>y1</t>
  </si>
  <si>
    <t>y2</t>
  </si>
  <si>
    <t>x2</t>
  </si>
  <si>
    <t>d</t>
  </si>
  <si>
    <t>H</t>
  </si>
  <si>
    <t>o1</t>
  </si>
  <si>
    <t>o2</t>
  </si>
  <si>
    <t>f1</t>
  </si>
  <si>
    <t>f2</t>
  </si>
  <si>
    <t>w1</t>
  </si>
  <si>
    <t>w2</t>
  </si>
  <si>
    <t>Abx</t>
  </si>
  <si>
    <t>Aby</t>
  </si>
  <si>
    <t>Bcx</t>
  </si>
  <si>
    <t>Bcy</t>
  </si>
  <si>
    <t>alpha1</t>
  </si>
  <si>
    <t>alpha2</t>
  </si>
  <si>
    <t>m</t>
  </si>
  <si>
    <t>g</t>
  </si>
  <si>
    <t>T/2</t>
  </si>
  <si>
    <t>Ty</t>
  </si>
  <si>
    <t>v</t>
  </si>
  <si>
    <t>m/s</t>
  </si>
  <si>
    <t>vx</t>
  </si>
  <si>
    <t>vy</t>
  </si>
  <si>
    <t>t</t>
  </si>
  <si>
    <t>I1</t>
  </si>
  <si>
    <t>I2</t>
  </si>
  <si>
    <t>dg1</t>
  </si>
  <si>
    <t>dg2</t>
  </si>
  <si>
    <t>m/s2</t>
  </si>
  <si>
    <t>kg m2</t>
  </si>
  <si>
    <t>dx</t>
  </si>
  <si>
    <t>dy</t>
  </si>
  <si>
    <t>dx'</t>
  </si>
  <si>
    <t>dy'</t>
  </si>
  <si>
    <t>dx''</t>
  </si>
  <si>
    <t>dy''</t>
  </si>
  <si>
    <t>aG2x</t>
  </si>
  <si>
    <t>aG2y</t>
  </si>
  <si>
    <t>Bx</t>
  </si>
  <si>
    <t>lAB</t>
  </si>
  <si>
    <t>ax</t>
  </si>
  <si>
    <t>ay</t>
  </si>
  <si>
    <t>By</t>
  </si>
  <si>
    <t>Tb</t>
  </si>
  <si>
    <t>Ax</t>
  </si>
  <si>
    <t>Ay</t>
  </si>
  <si>
    <t>Ta</t>
  </si>
  <si>
    <t>aBx</t>
  </si>
  <si>
    <t>aBy</t>
  </si>
  <si>
    <t>aG1x</t>
  </si>
  <si>
    <t>aG1y</t>
  </si>
  <si>
    <t>kg</t>
  </si>
  <si>
    <t>Ax aire</t>
  </si>
  <si>
    <t>Ay aire</t>
  </si>
  <si>
    <t>Ta aire</t>
  </si>
  <si>
    <t>D</t>
  </si>
  <si>
    <t>M</t>
  </si>
  <si>
    <t>Dg</t>
  </si>
  <si>
    <t>N°</t>
  </si>
  <si>
    <t>w1 real</t>
  </si>
  <si>
    <t>xreal1</t>
  </si>
  <si>
    <t>xreal2</t>
  </si>
  <si>
    <t>P (W)</t>
  </si>
  <si>
    <t>velocidad polea chica</t>
  </si>
  <si>
    <t>velocidad maxima correa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</si>
</sst>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0" fontId="0" fillId="5" borderId="0" xfId="0" applyFill="1"/>
    <xf numFmtId="0" fontId="0" fillId="6" borderId="0" xfId="0" applyFill="1"/>
    <xf numFmtId="2" fontId="0" fillId="6" borderId="0" xfId="0" applyNumberFormat="1" applyFill="1"/>
    <xf numFmtId="0" fontId="0" fillId="7" borderId="0" xfId="0" applyFill="1"/>
    <xf numFmtId="2" fontId="0" fillId="7" borderId="0" xfId="0" applyNumberFormat="1" applyFill="1"/>
    <xf numFmtId="2" fontId="0" fillId="8" borderId="0" xfId="0" applyNumberFormat="1" applyFill="1"/>
    <xf numFmtId="2" fontId="0" fillId="9" borderId="0" xfId="0" applyNumberFormat="1" applyFill="1"/>
    <xf numFmtId="0" fontId="0" fillId="4" borderId="1" xfId="0" applyFill="1" applyBorder="1"/>
    <xf numFmtId="0" fontId="0" fillId="5" borderId="1" xfId="0" applyFill="1" applyBorder="1"/>
    <xf numFmtId="0" fontId="0" fillId="10" borderId="0" xfId="0" applyFill="1"/>
    <xf numFmtId="0" fontId="0" fillId="11" borderId="1" xfId="0" applyFill="1" applyBorder="1"/>
    <xf numFmtId="0" fontId="0" fillId="12" borderId="0" xfId="0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simple!$C$27:$C$126</c:f>
              <c:numCache>
                <c:formatCode>General</c:formatCode>
                <c:ptCount val="100"/>
                <c:pt idx="0">
                  <c:v>0.1076829748</c:v>
                </c:pt>
                <c:pt idx="1">
                  <c:v>0.103375655808</c:v>
                </c:pt>
                <c:pt idx="2">
                  <c:v>9.9068336815999997E-2</c:v>
                </c:pt>
                <c:pt idx="3">
                  <c:v>9.4761017823999996E-2</c:v>
                </c:pt>
                <c:pt idx="4">
                  <c:v>9.0453698831999996E-2</c:v>
                </c:pt>
                <c:pt idx="5">
                  <c:v>8.6146379839999995E-2</c:v>
                </c:pt>
                <c:pt idx="6">
                  <c:v>8.1839060847999995E-2</c:v>
                </c:pt>
                <c:pt idx="7">
                  <c:v>7.7531741855999994E-2</c:v>
                </c:pt>
                <c:pt idx="8">
                  <c:v>7.3224422863999994E-2</c:v>
                </c:pt>
                <c:pt idx="9">
                  <c:v>6.8917103871999993E-2</c:v>
                </c:pt>
                <c:pt idx="10">
                  <c:v>6.4609784879999993E-2</c:v>
                </c:pt>
                <c:pt idx="11">
                  <c:v>6.0302465887999993E-2</c:v>
                </c:pt>
                <c:pt idx="12">
                  <c:v>5.5995146895999992E-2</c:v>
                </c:pt>
                <c:pt idx="13">
                  <c:v>5.1687827903999992E-2</c:v>
                </c:pt>
                <c:pt idx="14">
                  <c:v>4.7380508911999991E-2</c:v>
                </c:pt>
                <c:pt idx="15">
                  <c:v>4.3073189919999991E-2</c:v>
                </c:pt>
                <c:pt idx="16">
                  <c:v>3.876587092799999E-2</c:v>
                </c:pt>
                <c:pt idx="17">
                  <c:v>3.445855193599999E-2</c:v>
                </c:pt>
                <c:pt idx="18">
                  <c:v>3.0151232943999989E-2</c:v>
                </c:pt>
                <c:pt idx="19">
                  <c:v>2.5843913951999989E-2</c:v>
                </c:pt>
                <c:pt idx="20">
                  <c:v>2.1536594959999988E-2</c:v>
                </c:pt>
                <c:pt idx="21">
                  <c:v>1.7229275967999988E-2</c:v>
                </c:pt>
                <c:pt idx="22">
                  <c:v>1.2921956975999987E-2</c:v>
                </c:pt>
                <c:pt idx="23">
                  <c:v>8.614637983999987E-3</c:v>
                </c:pt>
                <c:pt idx="24">
                  <c:v>4.3073189919999874E-3</c:v>
                </c:pt>
                <c:pt idx="25">
                  <c:v>-1.214306433183765E-17</c:v>
                </c:pt>
                <c:pt idx="26">
                  <c:v>-4.3073189920000117E-3</c:v>
                </c:pt>
                <c:pt idx="27">
                  <c:v>-8.6146379840000113E-3</c:v>
                </c:pt>
                <c:pt idx="28">
                  <c:v>-1.2921956976000012E-2</c:v>
                </c:pt>
                <c:pt idx="29">
                  <c:v>-1.7229275968000012E-2</c:v>
                </c:pt>
                <c:pt idx="30">
                  <c:v>-2.1536594960000013E-2</c:v>
                </c:pt>
                <c:pt idx="31">
                  <c:v>-2.5843913952000013E-2</c:v>
                </c:pt>
                <c:pt idx="32">
                  <c:v>-3.0151232944000014E-2</c:v>
                </c:pt>
                <c:pt idx="33">
                  <c:v>-3.4458551936000011E-2</c:v>
                </c:pt>
                <c:pt idx="34">
                  <c:v>-3.8765870928000011E-2</c:v>
                </c:pt>
                <c:pt idx="35">
                  <c:v>-4.3073189920000012E-2</c:v>
                </c:pt>
                <c:pt idx="36">
                  <c:v>-4.7380508912000012E-2</c:v>
                </c:pt>
                <c:pt idx="37">
                  <c:v>-5.1687827904000012E-2</c:v>
                </c:pt>
                <c:pt idx="38">
                  <c:v>-5.5995146896000013E-2</c:v>
                </c:pt>
                <c:pt idx="39">
                  <c:v>-6.0302465888000013E-2</c:v>
                </c:pt>
                <c:pt idx="40">
                  <c:v>-6.4609784880000007E-2</c:v>
                </c:pt>
                <c:pt idx="41">
                  <c:v>-6.8917103872000007E-2</c:v>
                </c:pt>
                <c:pt idx="42">
                  <c:v>-7.3224422864000008E-2</c:v>
                </c:pt>
                <c:pt idx="43">
                  <c:v>-7.7531741856000008E-2</c:v>
                </c:pt>
                <c:pt idx="44">
                  <c:v>-8.1839060848000009E-2</c:v>
                </c:pt>
                <c:pt idx="45">
                  <c:v>-8.6146379840000009E-2</c:v>
                </c:pt>
                <c:pt idx="46">
                  <c:v>-9.045369883200001E-2</c:v>
                </c:pt>
                <c:pt idx="47">
                  <c:v>-9.476101782400001E-2</c:v>
                </c:pt>
                <c:pt idx="48">
                  <c:v>-9.9068336816000011E-2</c:v>
                </c:pt>
                <c:pt idx="49">
                  <c:v>-0.10337565580800001</c:v>
                </c:pt>
                <c:pt idx="50">
                  <c:v>-0.10768297479999975</c:v>
                </c:pt>
                <c:pt idx="51">
                  <c:v>-0.11194509115394329</c:v>
                </c:pt>
                <c:pt idx="52">
                  <c:v>-0.11593940306240111</c:v>
                </c:pt>
                <c:pt idx="53">
                  <c:v>-0.11941493321811318</c:v>
                </c:pt>
                <c:pt idx="54">
                  <c:v>-0.12215330127929033</c:v>
                </c:pt>
                <c:pt idx="55">
                  <c:v>-0.12398244550963555</c:v>
                </c:pt>
                <c:pt idx="56">
                  <c:v>-0.12478743405003437</c:v>
                </c:pt>
                <c:pt idx="57">
                  <c:v>-0.12451768650995272</c:v>
                </c:pt>
                <c:pt idx="58">
                  <c:v>-0.12319015211939602</c:v>
                </c:pt>
                <c:pt idx="59">
                  <c:v>-0.12088824474645292</c:v>
                </c:pt>
                <c:pt idx="60">
                  <c:v>-0.11775660169718852</c:v>
                </c:pt>
                <c:pt idx="61">
                  <c:v>-0.11399199562176562</c:v>
                </c:pt>
                <c:pt idx="62">
                  <c:v>-0.10983097056515567</c:v>
                </c:pt>
                <c:pt idx="63">
                  <c:v>-0.10542307142753449</c:v>
                </c:pt>
                <c:pt idx="64">
                  <c:v>-0.10026831554528993</c:v>
                </c:pt>
                <c:pt idx="65">
                  <c:v>-9.4279487358794115E-2</c:v>
                </c:pt>
                <c:pt idx="66">
                  <c:v>-8.7483105272529144E-2</c:v>
                </c:pt>
                <c:pt idx="67">
                  <c:v>-7.9918423298385804E-2</c:v>
                </c:pt>
                <c:pt idx="68">
                  <c:v>-7.1636811996446836E-2</c:v>
                </c:pt>
                <c:pt idx="69">
                  <c:v>-6.2700948330567108E-2</c:v>
                </c:pt>
                <c:pt idx="70">
                  <c:v>-5.3183827215212261E-2</c:v>
                </c:pt>
                <c:pt idx="71">
                  <c:v>-4.3167610342052548E-2</c:v>
                </c:pt>
                <c:pt idx="72">
                  <c:v>-3.2742330441004136E-2</c:v>
                </c:pt>
                <c:pt idx="73">
                  <c:v>-2.2004471410295441E-2</c:v>
                </c:pt>
                <c:pt idx="74">
                  <c:v>-1.1055446707755295E-2</c:v>
                </c:pt>
                <c:pt idx="75">
                  <c:v>-1.5890067039947553E-15</c:v>
                </c:pt>
                <c:pt idx="76">
                  <c:v>1.1055446707752124E-2</c:v>
                </c:pt>
                <c:pt idx="77">
                  <c:v>2.2004471410292319E-2</c:v>
                </c:pt>
                <c:pt idx="78">
                  <c:v>3.2742330441001104E-2</c:v>
                </c:pt>
                <c:pt idx="79">
                  <c:v>4.3167610342049599E-2</c:v>
                </c:pt>
                <c:pt idx="80">
                  <c:v>5.3183827215209444E-2</c:v>
                </c:pt>
                <c:pt idx="81">
                  <c:v>6.2700948330564443E-2</c:v>
                </c:pt>
                <c:pt idx="82">
                  <c:v>7.1636811996444366E-2</c:v>
                </c:pt>
                <c:pt idx="83">
                  <c:v>7.9918423298383556E-2</c:v>
                </c:pt>
                <c:pt idx="84">
                  <c:v>8.748310527252709E-2</c:v>
                </c:pt>
                <c:pt idx="85">
                  <c:v>9.4279487358792269E-2</c:v>
                </c:pt>
                <c:pt idx="86">
                  <c:v>0.10026831554528834</c:v>
                </c:pt>
                <c:pt idx="87">
                  <c:v>0.10542307142753315</c:v>
                </c:pt>
                <c:pt idx="88">
                  <c:v>0.10983097056515448</c:v>
                </c:pt>
                <c:pt idx="89">
                  <c:v>0.1139919956217645</c:v>
                </c:pt>
                <c:pt idx="90">
                  <c:v>0.11775660169718755</c:v>
                </c:pt>
                <c:pt idx="91">
                  <c:v>0.12088824474645214</c:v>
                </c:pt>
                <c:pt idx="92">
                  <c:v>0.12319015211939552</c:v>
                </c:pt>
                <c:pt idx="93">
                  <c:v>0.1245176865099525</c:v>
                </c:pt>
                <c:pt idx="94">
                  <c:v>0.12478743405003444</c:v>
                </c:pt>
                <c:pt idx="95">
                  <c:v>0.12398244550963594</c:v>
                </c:pt>
                <c:pt idx="96">
                  <c:v>0.12215330127929097</c:v>
                </c:pt>
                <c:pt idx="97">
                  <c:v>0.11941493321811406</c:v>
                </c:pt>
                <c:pt idx="98">
                  <c:v>0.11593940306240216</c:v>
                </c:pt>
                <c:pt idx="99">
                  <c:v>0.11194509115394445</c:v>
                </c:pt>
              </c:numCache>
            </c:numRef>
          </c:xVal>
          <c:yVal>
            <c:numRef>
              <c:f>simple!$D$27:$D$126</c:f>
              <c:numCache>
                <c:formatCode>General</c:formatCode>
                <c:ptCount val="100"/>
                <c:pt idx="0">
                  <c:v>-4.4999999999999998E-2</c:v>
                </c:pt>
                <c:pt idx="1">
                  <c:v>-4.4999999999999998E-2</c:v>
                </c:pt>
                <c:pt idx="2">
                  <c:v>-4.4999999999999998E-2</c:v>
                </c:pt>
                <c:pt idx="3">
                  <c:v>-4.4999999999999998E-2</c:v>
                </c:pt>
                <c:pt idx="4">
                  <c:v>-4.4999999999999998E-2</c:v>
                </c:pt>
                <c:pt idx="5">
                  <c:v>-4.4999999999999998E-2</c:v>
                </c:pt>
                <c:pt idx="6">
                  <c:v>-4.4999999999999998E-2</c:v>
                </c:pt>
                <c:pt idx="7">
                  <c:v>-4.4999999999999998E-2</c:v>
                </c:pt>
                <c:pt idx="8">
                  <c:v>-4.4999999999999998E-2</c:v>
                </c:pt>
                <c:pt idx="9">
                  <c:v>-4.4999999999999998E-2</c:v>
                </c:pt>
                <c:pt idx="10">
                  <c:v>-4.4999999999999998E-2</c:v>
                </c:pt>
                <c:pt idx="11">
                  <c:v>-4.4999999999999998E-2</c:v>
                </c:pt>
                <c:pt idx="12">
                  <c:v>-4.4999999999999998E-2</c:v>
                </c:pt>
                <c:pt idx="13">
                  <c:v>-4.4999999999999998E-2</c:v>
                </c:pt>
                <c:pt idx="14">
                  <c:v>-4.4999999999999998E-2</c:v>
                </c:pt>
                <c:pt idx="15">
                  <c:v>-4.4999999999999998E-2</c:v>
                </c:pt>
                <c:pt idx="16">
                  <c:v>-4.4999999999999998E-2</c:v>
                </c:pt>
                <c:pt idx="17">
                  <c:v>-4.4999999999999998E-2</c:v>
                </c:pt>
                <c:pt idx="18">
                  <c:v>-4.4999999999999998E-2</c:v>
                </c:pt>
                <c:pt idx="19">
                  <c:v>-4.4999999999999998E-2</c:v>
                </c:pt>
                <c:pt idx="20">
                  <c:v>-4.4999999999999998E-2</c:v>
                </c:pt>
                <c:pt idx="21">
                  <c:v>-4.4999999999999998E-2</c:v>
                </c:pt>
                <c:pt idx="22">
                  <c:v>-4.4999999999999998E-2</c:v>
                </c:pt>
                <c:pt idx="23">
                  <c:v>-4.4999999999999998E-2</c:v>
                </c:pt>
                <c:pt idx="24">
                  <c:v>-4.4999999999999998E-2</c:v>
                </c:pt>
                <c:pt idx="25">
                  <c:v>-4.4999999999999998E-2</c:v>
                </c:pt>
                <c:pt idx="26">
                  <c:v>-4.4999999999999998E-2</c:v>
                </c:pt>
                <c:pt idx="27">
                  <c:v>-4.4999999999999998E-2</c:v>
                </c:pt>
                <c:pt idx="28">
                  <c:v>-4.4999999999999998E-2</c:v>
                </c:pt>
                <c:pt idx="29">
                  <c:v>-4.4999999999999998E-2</c:v>
                </c:pt>
                <c:pt idx="30">
                  <c:v>-4.4999999999999998E-2</c:v>
                </c:pt>
                <c:pt idx="31">
                  <c:v>-4.4999999999999998E-2</c:v>
                </c:pt>
                <c:pt idx="32">
                  <c:v>-4.4999999999999998E-2</c:v>
                </c:pt>
                <c:pt idx="33">
                  <c:v>-4.4999999999999998E-2</c:v>
                </c:pt>
                <c:pt idx="34">
                  <c:v>-4.4999999999999998E-2</c:v>
                </c:pt>
                <c:pt idx="35">
                  <c:v>-4.4999999999999998E-2</c:v>
                </c:pt>
                <c:pt idx="36">
                  <c:v>-4.4999999999999998E-2</c:v>
                </c:pt>
                <c:pt idx="37">
                  <c:v>-4.4999999999999998E-2</c:v>
                </c:pt>
                <c:pt idx="38">
                  <c:v>-4.4999999999999998E-2</c:v>
                </c:pt>
                <c:pt idx="39">
                  <c:v>-4.4999999999999998E-2</c:v>
                </c:pt>
                <c:pt idx="40">
                  <c:v>-4.4999999999999998E-2</c:v>
                </c:pt>
                <c:pt idx="41">
                  <c:v>-4.4999999999999998E-2</c:v>
                </c:pt>
                <c:pt idx="42">
                  <c:v>-4.4999999999999998E-2</c:v>
                </c:pt>
                <c:pt idx="43">
                  <c:v>-4.4999999999999998E-2</c:v>
                </c:pt>
                <c:pt idx="44">
                  <c:v>-4.4999999999999998E-2</c:v>
                </c:pt>
                <c:pt idx="45">
                  <c:v>-4.4999999999999998E-2</c:v>
                </c:pt>
                <c:pt idx="46">
                  <c:v>-4.4999999999999998E-2</c:v>
                </c:pt>
                <c:pt idx="47">
                  <c:v>-4.4999999999999998E-2</c:v>
                </c:pt>
                <c:pt idx="48">
                  <c:v>-4.4999999999999998E-2</c:v>
                </c:pt>
                <c:pt idx="49">
                  <c:v>-4.4999999999999998E-2</c:v>
                </c:pt>
                <c:pt idx="50">
                  <c:v>-4.4999999999999998E-2</c:v>
                </c:pt>
                <c:pt idx="51">
                  <c:v>-4.4605735065723934E-2</c:v>
                </c:pt>
                <c:pt idx="52">
                  <c:v>-4.342915805643166E-2</c:v>
                </c:pt>
                <c:pt idx="53">
                  <c:v>-4.1488824294412724E-2</c:v>
                </c:pt>
                <c:pt idx="54">
                  <c:v>-3.8815334002193391E-2</c:v>
                </c:pt>
                <c:pt idx="55">
                  <c:v>-3.5450849718747644E-2</c:v>
                </c:pt>
                <c:pt idx="56">
                  <c:v>-3.1448431371070909E-2</c:v>
                </c:pt>
                <c:pt idx="57">
                  <c:v>-2.6871199487434872E-2</c:v>
                </c:pt>
                <c:pt idx="58">
                  <c:v>-2.1791339748950273E-2</c:v>
                </c:pt>
                <c:pt idx="59">
                  <c:v>-1.6288964578254128E-2</c:v>
                </c:pt>
                <c:pt idx="60">
                  <c:v>-1.0450849718747907E-2</c:v>
                </c:pt>
                <c:pt idx="61">
                  <c:v>-4.3690657292868099E-3</c:v>
                </c:pt>
                <c:pt idx="62">
                  <c:v>1.8604740235337314E-3</c:v>
                </c:pt>
                <c:pt idx="63">
                  <c:v>8.1395259764650424E-3</c:v>
                </c:pt>
                <c:pt idx="64">
                  <c:v>1.4369065729285591E-2</c:v>
                </c:pt>
                <c:pt idx="65">
                  <c:v>2.0450849718746736E-2</c:v>
                </c:pt>
                <c:pt idx="66">
                  <c:v>2.6288964578253013E-2</c:v>
                </c:pt>
                <c:pt idx="67">
                  <c:v>3.1791339748949238E-2</c:v>
                </c:pt>
                <c:pt idx="68">
                  <c:v>3.6871199487433934E-2</c:v>
                </c:pt>
                <c:pt idx="69">
                  <c:v>4.1448431371070071E-2</c:v>
                </c:pt>
                <c:pt idx="70">
                  <c:v>4.5450849718746911E-2</c:v>
                </c:pt>
                <c:pt idx="71">
                  <c:v>4.8815334002192803E-2</c:v>
                </c:pt>
                <c:pt idx="72">
                  <c:v>5.1488824294412289E-2</c:v>
                </c:pt>
                <c:pt idx="73">
                  <c:v>5.3429158056431364E-2</c:v>
                </c:pt>
                <c:pt idx="74">
                  <c:v>5.460573506572379E-2</c:v>
                </c:pt>
                <c:pt idx="75">
                  <c:v>5.5000000000000007E-2</c:v>
                </c:pt>
                <c:pt idx="76">
                  <c:v>5.4605735065724012E-2</c:v>
                </c:pt>
                <c:pt idx="77">
                  <c:v>5.3429158056431794E-2</c:v>
                </c:pt>
                <c:pt idx="78">
                  <c:v>5.1488824294412927E-2</c:v>
                </c:pt>
                <c:pt idx="79">
                  <c:v>4.881533400219365E-2</c:v>
                </c:pt>
                <c:pt idx="80">
                  <c:v>4.5450849718747952E-2</c:v>
                </c:pt>
                <c:pt idx="81">
                  <c:v>4.1448431371071265E-2</c:v>
                </c:pt>
                <c:pt idx="82">
                  <c:v>3.6871199487435266E-2</c:v>
                </c:pt>
                <c:pt idx="83">
                  <c:v>3.1791339748950723E-2</c:v>
                </c:pt>
                <c:pt idx="84">
                  <c:v>2.6288964578254609E-2</c:v>
                </c:pt>
                <c:pt idx="85">
                  <c:v>2.0450849718748401E-2</c:v>
                </c:pt>
                <c:pt idx="86">
                  <c:v>1.4369065729287325E-2</c:v>
                </c:pt>
                <c:pt idx="87">
                  <c:v>8.1395259764668187E-3</c:v>
                </c:pt>
                <c:pt idx="88">
                  <c:v>1.8604740235354661E-3</c:v>
                </c:pt>
                <c:pt idx="89">
                  <c:v>-4.3690657292850751E-3</c:v>
                </c:pt>
                <c:pt idx="90">
                  <c:v>-1.0450849718746213E-2</c:v>
                </c:pt>
                <c:pt idx="91">
                  <c:v>-1.6288964578252543E-2</c:v>
                </c:pt>
                <c:pt idx="92">
                  <c:v>-2.1791339748948785E-2</c:v>
                </c:pt>
                <c:pt idx="93">
                  <c:v>-2.6871199487433502E-2</c:v>
                </c:pt>
                <c:pt idx="94">
                  <c:v>-3.1448431371069709E-2</c:v>
                </c:pt>
                <c:pt idx="95">
                  <c:v>-3.5450849718746603E-2</c:v>
                </c:pt>
                <c:pt idx="96">
                  <c:v>-3.8815334002192559E-2</c:v>
                </c:pt>
                <c:pt idx="97">
                  <c:v>-4.1488824294412086E-2</c:v>
                </c:pt>
                <c:pt idx="98">
                  <c:v>-4.3429158056431216E-2</c:v>
                </c:pt>
                <c:pt idx="99">
                  <c:v>-4.4605735065723719E-2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996-4CDA-A507-8694E341D0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0375968"/>
        <c:axId val="1299639920"/>
      </c:scatterChart>
      <c:valAx>
        <c:axId val="1300375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299639920"/>
        <c:crosses val="autoZero"/>
        <c:crossBetween val="midCat"/>
      </c:valAx>
      <c:valAx>
        <c:axId val="129963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300375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2"/>
          <c:order val="0"/>
          <c:tx>
            <c:strRef>
              <c:f>simple!$X$26</c:f>
              <c:strCache>
                <c:ptCount val="1"/>
                <c:pt idx="0">
                  <c:v>alpha1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simple!$B$27:$B$126</c:f>
              <c:numCache>
                <c:formatCode>General</c:formatCode>
                <c:ptCount val="100"/>
                <c:pt idx="0">
                  <c:v>0</c:v>
                </c:pt>
                <c:pt idx="1">
                  <c:v>4.3073189920000005E-3</c:v>
                </c:pt>
                <c:pt idx="2">
                  <c:v>8.6146379840000009E-3</c:v>
                </c:pt>
                <c:pt idx="3">
                  <c:v>1.2921956976000001E-2</c:v>
                </c:pt>
                <c:pt idx="4">
                  <c:v>1.7229275968000002E-2</c:v>
                </c:pt>
                <c:pt idx="5">
                  <c:v>2.1536594960000002E-2</c:v>
                </c:pt>
                <c:pt idx="6">
                  <c:v>2.5843913952000003E-2</c:v>
                </c:pt>
                <c:pt idx="7">
                  <c:v>3.0151232944000003E-2</c:v>
                </c:pt>
                <c:pt idx="8">
                  <c:v>3.4458551936000004E-2</c:v>
                </c:pt>
                <c:pt idx="9">
                  <c:v>3.8765870928000004E-2</c:v>
                </c:pt>
                <c:pt idx="10">
                  <c:v>4.3073189920000005E-2</c:v>
                </c:pt>
                <c:pt idx="11">
                  <c:v>4.7380508912000005E-2</c:v>
                </c:pt>
                <c:pt idx="12">
                  <c:v>5.1687827904000005E-2</c:v>
                </c:pt>
                <c:pt idx="13">
                  <c:v>5.5995146896000006E-2</c:v>
                </c:pt>
                <c:pt idx="14">
                  <c:v>6.0302465888000006E-2</c:v>
                </c:pt>
                <c:pt idx="15">
                  <c:v>6.4609784880000007E-2</c:v>
                </c:pt>
                <c:pt idx="16">
                  <c:v>6.8917103872000007E-2</c:v>
                </c:pt>
                <c:pt idx="17">
                  <c:v>7.3224422864000008E-2</c:v>
                </c:pt>
                <c:pt idx="18">
                  <c:v>7.7531741856000008E-2</c:v>
                </c:pt>
                <c:pt idx="19">
                  <c:v>8.1839060848000009E-2</c:v>
                </c:pt>
                <c:pt idx="20">
                  <c:v>8.6146379840000009E-2</c:v>
                </c:pt>
                <c:pt idx="21">
                  <c:v>9.045369883200001E-2</c:v>
                </c:pt>
                <c:pt idx="22">
                  <c:v>9.476101782400001E-2</c:v>
                </c:pt>
                <c:pt idx="23">
                  <c:v>9.9068336816000011E-2</c:v>
                </c:pt>
                <c:pt idx="24">
                  <c:v>0.10337565580800001</c:v>
                </c:pt>
                <c:pt idx="25">
                  <c:v>0.10768297480000001</c:v>
                </c:pt>
                <c:pt idx="26">
                  <c:v>0.11199029379200001</c:v>
                </c:pt>
                <c:pt idx="27">
                  <c:v>0.11629761278400001</c:v>
                </c:pt>
                <c:pt idx="28">
                  <c:v>0.12060493177600001</c:v>
                </c:pt>
                <c:pt idx="29">
                  <c:v>0.12491225076800001</c:v>
                </c:pt>
                <c:pt idx="30">
                  <c:v>0.12921956976000001</c:v>
                </c:pt>
                <c:pt idx="31">
                  <c:v>0.13352688875200003</c:v>
                </c:pt>
                <c:pt idx="32">
                  <c:v>0.13783420774400001</c:v>
                </c:pt>
                <c:pt idx="33">
                  <c:v>0.142141526736</c:v>
                </c:pt>
                <c:pt idx="34">
                  <c:v>0.14644884572799999</c:v>
                </c:pt>
                <c:pt idx="35">
                  <c:v>0.15075616471999997</c:v>
                </c:pt>
                <c:pt idx="36">
                  <c:v>0.15506348371199996</c:v>
                </c:pt>
                <c:pt idx="37">
                  <c:v>0.15937080270399995</c:v>
                </c:pt>
                <c:pt idx="38">
                  <c:v>0.16367812169599993</c:v>
                </c:pt>
                <c:pt idx="39">
                  <c:v>0.16798544068799992</c:v>
                </c:pt>
                <c:pt idx="40">
                  <c:v>0.17229275967999991</c:v>
                </c:pt>
                <c:pt idx="41">
                  <c:v>0.17660007867199989</c:v>
                </c:pt>
                <c:pt idx="42">
                  <c:v>0.18090739766399988</c:v>
                </c:pt>
                <c:pt idx="43">
                  <c:v>0.18521471665599987</c:v>
                </c:pt>
                <c:pt idx="44">
                  <c:v>0.18952203564799985</c:v>
                </c:pt>
                <c:pt idx="45">
                  <c:v>0.19382935463999984</c:v>
                </c:pt>
                <c:pt idx="46">
                  <c:v>0.19813667363199983</c:v>
                </c:pt>
                <c:pt idx="47">
                  <c:v>0.20244399262399981</c:v>
                </c:pt>
                <c:pt idx="48">
                  <c:v>0.2067513116159998</c:v>
                </c:pt>
                <c:pt idx="49">
                  <c:v>0.21105863060799979</c:v>
                </c:pt>
                <c:pt idx="50">
                  <c:v>0.21536594959999977</c:v>
                </c:pt>
                <c:pt idx="51">
                  <c:v>0.21967326859199976</c:v>
                </c:pt>
                <c:pt idx="52">
                  <c:v>0.22398058758399975</c:v>
                </c:pt>
                <c:pt idx="53">
                  <c:v>0.22828790657599973</c:v>
                </c:pt>
                <c:pt idx="54">
                  <c:v>0.23259522556799972</c:v>
                </c:pt>
                <c:pt idx="55">
                  <c:v>0.23690254455999971</c:v>
                </c:pt>
                <c:pt idx="56">
                  <c:v>0.24120986355199969</c:v>
                </c:pt>
                <c:pt idx="57">
                  <c:v>0.24551718254399968</c:v>
                </c:pt>
                <c:pt idx="58">
                  <c:v>0.24982450153599967</c:v>
                </c:pt>
                <c:pt idx="59">
                  <c:v>0.25413182052799965</c:v>
                </c:pt>
                <c:pt idx="60">
                  <c:v>0.25843913951999964</c:v>
                </c:pt>
                <c:pt idx="61">
                  <c:v>0.26274645851199963</c:v>
                </c:pt>
                <c:pt idx="62">
                  <c:v>0.26705377750399961</c:v>
                </c:pt>
                <c:pt idx="63">
                  <c:v>0.2713610964959996</c:v>
                </c:pt>
                <c:pt idx="64">
                  <c:v>0.27566841548799959</c:v>
                </c:pt>
                <c:pt idx="65">
                  <c:v>0.27997573447999957</c:v>
                </c:pt>
                <c:pt idx="66">
                  <c:v>0.28428305347199956</c:v>
                </c:pt>
                <c:pt idx="67">
                  <c:v>0.28859037246399954</c:v>
                </c:pt>
                <c:pt idx="68">
                  <c:v>0.29289769145599953</c:v>
                </c:pt>
                <c:pt idx="69">
                  <c:v>0.29720501044799952</c:v>
                </c:pt>
                <c:pt idx="70">
                  <c:v>0.3015123294399995</c:v>
                </c:pt>
                <c:pt idx="71">
                  <c:v>0.30581964843199949</c:v>
                </c:pt>
                <c:pt idx="72">
                  <c:v>0.31012696742399948</c:v>
                </c:pt>
                <c:pt idx="73">
                  <c:v>0.31443428641599946</c:v>
                </c:pt>
                <c:pt idx="74">
                  <c:v>0.31874160540799945</c:v>
                </c:pt>
                <c:pt idx="75">
                  <c:v>0.32304892439999944</c:v>
                </c:pt>
                <c:pt idx="76">
                  <c:v>0.32735624339199942</c:v>
                </c:pt>
                <c:pt idx="77">
                  <c:v>0.33166356238399941</c:v>
                </c:pt>
                <c:pt idx="78">
                  <c:v>0.3359708813759994</c:v>
                </c:pt>
                <c:pt idx="79">
                  <c:v>0.34027820036799938</c:v>
                </c:pt>
                <c:pt idx="80">
                  <c:v>0.34458551935999937</c:v>
                </c:pt>
                <c:pt idx="81">
                  <c:v>0.34889283835199936</c:v>
                </c:pt>
                <c:pt idx="82">
                  <c:v>0.35320015734399934</c:v>
                </c:pt>
                <c:pt idx="83">
                  <c:v>0.35750747633599933</c:v>
                </c:pt>
                <c:pt idx="84">
                  <c:v>0.36181479532799932</c:v>
                </c:pt>
                <c:pt idx="85">
                  <c:v>0.3661221143199993</c:v>
                </c:pt>
                <c:pt idx="86">
                  <c:v>0.37042943331199929</c:v>
                </c:pt>
                <c:pt idx="87">
                  <c:v>0.37473675230399928</c:v>
                </c:pt>
                <c:pt idx="88">
                  <c:v>0.37904407129599926</c:v>
                </c:pt>
                <c:pt idx="89">
                  <c:v>0.38335139028799925</c:v>
                </c:pt>
                <c:pt idx="90">
                  <c:v>0.38765870927999924</c:v>
                </c:pt>
                <c:pt idx="91">
                  <c:v>0.39196602827199922</c:v>
                </c:pt>
                <c:pt idx="92">
                  <c:v>0.39627334726399921</c:v>
                </c:pt>
                <c:pt idx="93">
                  <c:v>0.4005806662559992</c:v>
                </c:pt>
                <c:pt idx="94">
                  <c:v>0.40488798524799918</c:v>
                </c:pt>
                <c:pt idx="95">
                  <c:v>0.40919530423999917</c:v>
                </c:pt>
                <c:pt idx="96">
                  <c:v>0.41350262323199916</c:v>
                </c:pt>
                <c:pt idx="97">
                  <c:v>0.41780994222399914</c:v>
                </c:pt>
                <c:pt idx="98">
                  <c:v>0.42211726121599913</c:v>
                </c:pt>
                <c:pt idx="99">
                  <c:v>0.42642458020799912</c:v>
                </c:pt>
              </c:numCache>
            </c:numRef>
          </c:xVal>
          <c:yVal>
            <c:numRef>
              <c:f>simple!$X$27:$X$126</c:f>
              <c:numCache>
                <c:formatCode>General</c:formatCode>
                <c:ptCount val="100"/>
                <c:pt idx="0">
                  <c:v>-11.607586677178029</c:v>
                </c:pt>
                <c:pt idx="1">
                  <c:v>-11.483962303809106</c:v>
                </c:pt>
                <c:pt idx="2">
                  <c:v>-11.357349756202321</c:v>
                </c:pt>
                <c:pt idx="3">
                  <c:v>-11.227545355503748</c:v>
                </c:pt>
                <c:pt idx="4">
                  <c:v>-11.094026196354788</c:v>
                </c:pt>
                <c:pt idx="5">
                  <c:v>-10.956250636960101</c:v>
                </c:pt>
                <c:pt idx="6">
                  <c:v>-10.814011675583274</c:v>
                </c:pt>
                <c:pt idx="7">
                  <c:v>-10.667250271202374</c:v>
                </c:pt>
                <c:pt idx="8">
                  <c:v>-10.515880779145819</c:v>
                </c:pt>
                <c:pt idx="9">
                  <c:v>-10.360195718345187</c:v>
                </c:pt>
                <c:pt idx="10">
                  <c:v>-10.200785024811591</c:v>
                </c:pt>
                <c:pt idx="11">
                  <c:v>-10.037752909499462</c:v>
                </c:pt>
                <c:pt idx="12">
                  <c:v>-9.8707652828672128</c:v>
                </c:pt>
                <c:pt idx="13">
                  <c:v>-9.6997844067359082</c:v>
                </c:pt>
                <c:pt idx="14">
                  <c:v>-9.525025460398755</c:v>
                </c:pt>
                <c:pt idx="15">
                  <c:v>-9.3465139520609721</c:v>
                </c:pt>
                <c:pt idx="16">
                  <c:v>-9.1641735690705382</c:v>
                </c:pt>
                <c:pt idx="17">
                  <c:v>-8.9782408821880804</c:v>
                </c:pt>
                <c:pt idx="18">
                  <c:v>-8.7893490720707934</c:v>
                </c:pt>
                <c:pt idx="19">
                  <c:v>-8.5981800068959355</c:v>
                </c:pt>
                <c:pt idx="20">
                  <c:v>-8.4051198063415331</c:v>
                </c:pt>
                <c:pt idx="21">
                  <c:v>-8.2102421677842905</c:v>
                </c:pt>
                <c:pt idx="22">
                  <c:v>-8.0135200371288526</c:v>
                </c:pt>
                <c:pt idx="23">
                  <c:v>-7.8150812923443356</c:v>
                </c:pt>
                <c:pt idx="24">
                  <c:v>-7.6152927980190395</c:v>
                </c:pt>
                <c:pt idx="25">
                  <c:v>-7.4146434526353628</c:v>
                </c:pt>
                <c:pt idx="26">
                  <c:v>-7.2135481809732971</c:v>
                </c:pt>
                <c:pt idx="27">
                  <c:v>-7.0122554148685152</c:v>
                </c:pt>
                <c:pt idx="28">
                  <c:v>-6.8109852273927203</c:v>
                </c:pt>
                <c:pt idx="29">
                  <c:v>-6.6101918204981533</c:v>
                </c:pt>
                <c:pt idx="30">
                  <c:v>-6.410676844439581</c:v>
                </c:pt>
                <c:pt idx="31">
                  <c:v>-6.2133178765944095</c:v>
                </c:pt>
                <c:pt idx="32">
                  <c:v>-6.0184704638903339</c:v>
                </c:pt>
                <c:pt idx="33">
                  <c:v>-5.8256335920683924</c:v>
                </c:pt>
                <c:pt idx="34">
                  <c:v>-5.6341966347719366</c:v>
                </c:pt>
                <c:pt idx="35">
                  <c:v>-5.4449285044997895</c:v>
                </c:pt>
                <c:pt idx="36">
                  <c:v>-5.2600112487537087</c:v>
                </c:pt>
                <c:pt idx="37">
                  <c:v>-5.0805016924439022</c:v>
                </c:pt>
                <c:pt idx="38">
                  <c:v>-4.9046279456819057</c:v>
                </c:pt>
                <c:pt idx="39">
                  <c:v>-4.7311544743645548</c:v>
                </c:pt>
                <c:pt idx="40">
                  <c:v>-4.5629468886112665</c:v>
                </c:pt>
                <c:pt idx="41">
                  <c:v>-4.4021797088946597</c:v>
                </c:pt>
                <c:pt idx="42">
                  <c:v>-4.2461324905048725</c:v>
                </c:pt>
                <c:pt idx="43">
                  <c:v>-4.0935471531374175</c:v>
                </c:pt>
                <c:pt idx="44">
                  <c:v>-3.9481383579518892</c:v>
                </c:pt>
                <c:pt idx="45">
                  <c:v>-3.811282676793418</c:v>
                </c:pt>
                <c:pt idx="46">
                  <c:v>-3.6797693631867516</c:v>
                </c:pt>
                <c:pt idx="47">
                  <c:v>-3.5533518619839088</c:v>
                </c:pt>
                <c:pt idx="48">
                  <c:v>-3.4351859337519639</c:v>
                </c:pt>
                <c:pt idx="49">
                  <c:v>-3.3259225314586982</c:v>
                </c:pt>
                <c:pt idx="50">
                  <c:v>72.769911655194335</c:v>
                </c:pt>
                <c:pt idx="51">
                  <c:v>118.34198842845493</c:v>
                </c:pt>
                <c:pt idx="52">
                  <c:v>159.93488764680311</c:v>
                </c:pt>
                <c:pt idx="53">
                  <c:v>194.98916496763658</c:v>
                </c:pt>
                <c:pt idx="54">
                  <c:v>221.17506564249322</c:v>
                </c:pt>
                <c:pt idx="55">
                  <c:v>236.63975006248882</c:v>
                </c:pt>
                <c:pt idx="56">
                  <c:v>240.17012971427221</c:v>
                </c:pt>
                <c:pt idx="57">
                  <c:v>231.29649921349488</c:v>
                </c:pt>
                <c:pt idx="58">
                  <c:v>210.25649020413454</c:v>
                </c:pt>
                <c:pt idx="59">
                  <c:v>177.91902819882426</c:v>
                </c:pt>
                <c:pt idx="60">
                  <c:v>135.66328302967389</c:v>
                </c:pt>
                <c:pt idx="61">
                  <c:v>85.277862164932387</c:v>
                </c:pt>
                <c:pt idx="62">
                  <c:v>28.91956275604516</c:v>
                </c:pt>
                <c:pt idx="63">
                  <c:v>172.93419358699617</c:v>
                </c:pt>
                <c:pt idx="64">
                  <c:v>173.70268237745213</c:v>
                </c:pt>
                <c:pt idx="65">
                  <c:v>172.54507794600923</c:v>
                </c:pt>
                <c:pt idx="66">
                  <c:v>168.49605312673424</c:v>
                </c:pt>
                <c:pt idx="67">
                  <c:v>160.45998681260238</c:v>
                </c:pt>
                <c:pt idx="68">
                  <c:v>146.99541463754102</c:v>
                </c:pt>
                <c:pt idx="69">
                  <c:v>126.72621870670125</c:v>
                </c:pt>
                <c:pt idx="70">
                  <c:v>98.448288148974029</c:v>
                </c:pt>
                <c:pt idx="71">
                  <c:v>61.506691617109801</c:v>
                </c:pt>
                <c:pt idx="72">
                  <c:v>16.178922735662141</c:v>
                </c:pt>
                <c:pt idx="73">
                  <c:v>-36.022365217361759</c:v>
                </c:pt>
                <c:pt idx="74">
                  <c:v>-92.277286594116347</c:v>
                </c:pt>
                <c:pt idx="75">
                  <c:v>-148.67800001652455</c:v>
                </c:pt>
                <c:pt idx="76">
                  <c:v>-200.87189152648912</c:v>
                </c:pt>
                <c:pt idx="77">
                  <c:v>-244.79168770353004</c:v>
                </c:pt>
                <c:pt idx="78">
                  <c:v>-277.45321328470948</c:v>
                </c:pt>
                <c:pt idx="79">
                  <c:v>-297.35006515393889</c:v>
                </c:pt>
                <c:pt idx="80">
                  <c:v>-304.47741965056571</c:v>
                </c:pt>
                <c:pt idx="81">
                  <c:v>-300.0606679228095</c:v>
                </c:pt>
                <c:pt idx="82">
                  <c:v>-286.04713262060079</c:v>
                </c:pt>
                <c:pt idx="83">
                  <c:v>-264.70792382045516</c:v>
                </c:pt>
                <c:pt idx="84">
                  <c:v>-237.79070861315077</c:v>
                </c:pt>
                <c:pt idx="85">
                  <c:v>-208.42024874832248</c:v>
                </c:pt>
                <c:pt idx="86">
                  <c:v>-176.90570968084421</c:v>
                </c:pt>
                <c:pt idx="87">
                  <c:v>-144.7993295511794</c:v>
                </c:pt>
                <c:pt idx="88">
                  <c:v>-36.77459911824846</c:v>
                </c:pt>
                <c:pt idx="89">
                  <c:v>-43.370973141268173</c:v>
                </c:pt>
                <c:pt idx="90">
                  <c:v>-43.095212117476898</c:v>
                </c:pt>
                <c:pt idx="91">
                  <c:v>-36.590929438911409</c:v>
                </c:pt>
                <c:pt idx="92">
                  <c:v>-25.053454019136645</c:v>
                </c:pt>
                <c:pt idx="93">
                  <c:v>-9.9070470557542372</c:v>
                </c:pt>
                <c:pt idx="94">
                  <c:v>7.5293039963443587</c:v>
                </c:pt>
                <c:pt idx="95">
                  <c:v>26.296048901000322</c:v>
                </c:pt>
                <c:pt idx="96">
                  <c:v>45.887461465810695</c:v>
                </c:pt>
                <c:pt idx="97">
                  <c:v>66.219550446802899</c:v>
                </c:pt>
                <c:pt idx="98">
                  <c:v>87.445715169410491</c:v>
                </c:pt>
                <c:pt idx="99">
                  <c:v>109.67046114272306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05E-4F39-9A50-640D3A399967}"/>
            </c:ext>
          </c:extLst>
        </c:ser>
        <c:ser>
          <c:idx val="3"/>
          <c:order val="1"/>
          <c:tx>
            <c:strRef>
              <c:f>simple!$Y$26</c:f>
              <c:strCache>
                <c:ptCount val="1"/>
                <c:pt idx="0">
                  <c:v>alpha2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simple!$B$27:$B$126</c:f>
              <c:numCache>
                <c:formatCode>General</c:formatCode>
                <c:ptCount val="100"/>
                <c:pt idx="0">
                  <c:v>0</c:v>
                </c:pt>
                <c:pt idx="1">
                  <c:v>4.3073189920000005E-3</c:v>
                </c:pt>
                <c:pt idx="2">
                  <c:v>8.6146379840000009E-3</c:v>
                </c:pt>
                <c:pt idx="3">
                  <c:v>1.2921956976000001E-2</c:v>
                </c:pt>
                <c:pt idx="4">
                  <c:v>1.7229275968000002E-2</c:v>
                </c:pt>
                <c:pt idx="5">
                  <c:v>2.1536594960000002E-2</c:v>
                </c:pt>
                <c:pt idx="6">
                  <c:v>2.5843913952000003E-2</c:v>
                </c:pt>
                <c:pt idx="7">
                  <c:v>3.0151232944000003E-2</c:v>
                </c:pt>
                <c:pt idx="8">
                  <c:v>3.4458551936000004E-2</c:v>
                </c:pt>
                <c:pt idx="9">
                  <c:v>3.8765870928000004E-2</c:v>
                </c:pt>
                <c:pt idx="10">
                  <c:v>4.3073189920000005E-2</c:v>
                </c:pt>
                <c:pt idx="11">
                  <c:v>4.7380508912000005E-2</c:v>
                </c:pt>
                <c:pt idx="12">
                  <c:v>5.1687827904000005E-2</c:v>
                </c:pt>
                <c:pt idx="13">
                  <c:v>5.5995146896000006E-2</c:v>
                </c:pt>
                <c:pt idx="14">
                  <c:v>6.0302465888000006E-2</c:v>
                </c:pt>
                <c:pt idx="15">
                  <c:v>6.4609784880000007E-2</c:v>
                </c:pt>
                <c:pt idx="16">
                  <c:v>6.8917103872000007E-2</c:v>
                </c:pt>
                <c:pt idx="17">
                  <c:v>7.3224422864000008E-2</c:v>
                </c:pt>
                <c:pt idx="18">
                  <c:v>7.7531741856000008E-2</c:v>
                </c:pt>
                <c:pt idx="19">
                  <c:v>8.1839060848000009E-2</c:v>
                </c:pt>
                <c:pt idx="20">
                  <c:v>8.6146379840000009E-2</c:v>
                </c:pt>
                <c:pt idx="21">
                  <c:v>9.045369883200001E-2</c:v>
                </c:pt>
                <c:pt idx="22">
                  <c:v>9.476101782400001E-2</c:v>
                </c:pt>
                <c:pt idx="23">
                  <c:v>9.9068336816000011E-2</c:v>
                </c:pt>
                <c:pt idx="24">
                  <c:v>0.10337565580800001</c:v>
                </c:pt>
                <c:pt idx="25">
                  <c:v>0.10768297480000001</c:v>
                </c:pt>
                <c:pt idx="26">
                  <c:v>0.11199029379200001</c:v>
                </c:pt>
                <c:pt idx="27">
                  <c:v>0.11629761278400001</c:v>
                </c:pt>
                <c:pt idx="28">
                  <c:v>0.12060493177600001</c:v>
                </c:pt>
                <c:pt idx="29">
                  <c:v>0.12491225076800001</c:v>
                </c:pt>
                <c:pt idx="30">
                  <c:v>0.12921956976000001</c:v>
                </c:pt>
                <c:pt idx="31">
                  <c:v>0.13352688875200003</c:v>
                </c:pt>
                <c:pt idx="32">
                  <c:v>0.13783420774400001</c:v>
                </c:pt>
                <c:pt idx="33">
                  <c:v>0.142141526736</c:v>
                </c:pt>
                <c:pt idx="34">
                  <c:v>0.14644884572799999</c:v>
                </c:pt>
                <c:pt idx="35">
                  <c:v>0.15075616471999997</c:v>
                </c:pt>
                <c:pt idx="36">
                  <c:v>0.15506348371199996</c:v>
                </c:pt>
                <c:pt idx="37">
                  <c:v>0.15937080270399995</c:v>
                </c:pt>
                <c:pt idx="38">
                  <c:v>0.16367812169599993</c:v>
                </c:pt>
                <c:pt idx="39">
                  <c:v>0.16798544068799992</c:v>
                </c:pt>
                <c:pt idx="40">
                  <c:v>0.17229275967999991</c:v>
                </c:pt>
                <c:pt idx="41">
                  <c:v>0.17660007867199989</c:v>
                </c:pt>
                <c:pt idx="42">
                  <c:v>0.18090739766399988</c:v>
                </c:pt>
                <c:pt idx="43">
                  <c:v>0.18521471665599987</c:v>
                </c:pt>
                <c:pt idx="44">
                  <c:v>0.18952203564799985</c:v>
                </c:pt>
                <c:pt idx="45">
                  <c:v>0.19382935463999984</c:v>
                </c:pt>
                <c:pt idx="46">
                  <c:v>0.19813667363199983</c:v>
                </c:pt>
                <c:pt idx="47">
                  <c:v>0.20244399262399981</c:v>
                </c:pt>
                <c:pt idx="48">
                  <c:v>0.2067513116159998</c:v>
                </c:pt>
                <c:pt idx="49">
                  <c:v>0.21105863060799979</c:v>
                </c:pt>
                <c:pt idx="50">
                  <c:v>0.21536594959999977</c:v>
                </c:pt>
                <c:pt idx="51">
                  <c:v>0.21967326859199976</c:v>
                </c:pt>
                <c:pt idx="52">
                  <c:v>0.22398058758399975</c:v>
                </c:pt>
                <c:pt idx="53">
                  <c:v>0.22828790657599973</c:v>
                </c:pt>
                <c:pt idx="54">
                  <c:v>0.23259522556799972</c:v>
                </c:pt>
                <c:pt idx="55">
                  <c:v>0.23690254455999971</c:v>
                </c:pt>
                <c:pt idx="56">
                  <c:v>0.24120986355199969</c:v>
                </c:pt>
                <c:pt idx="57">
                  <c:v>0.24551718254399968</c:v>
                </c:pt>
                <c:pt idx="58">
                  <c:v>0.24982450153599967</c:v>
                </c:pt>
                <c:pt idx="59">
                  <c:v>0.25413182052799965</c:v>
                </c:pt>
                <c:pt idx="60">
                  <c:v>0.25843913951999964</c:v>
                </c:pt>
                <c:pt idx="61">
                  <c:v>0.26274645851199963</c:v>
                </c:pt>
                <c:pt idx="62">
                  <c:v>0.26705377750399961</c:v>
                </c:pt>
                <c:pt idx="63">
                  <c:v>0.2713610964959996</c:v>
                </c:pt>
                <c:pt idx="64">
                  <c:v>0.27566841548799959</c:v>
                </c:pt>
                <c:pt idx="65">
                  <c:v>0.27997573447999957</c:v>
                </c:pt>
                <c:pt idx="66">
                  <c:v>0.28428305347199956</c:v>
                </c:pt>
                <c:pt idx="67">
                  <c:v>0.28859037246399954</c:v>
                </c:pt>
                <c:pt idx="68">
                  <c:v>0.29289769145599953</c:v>
                </c:pt>
                <c:pt idx="69">
                  <c:v>0.29720501044799952</c:v>
                </c:pt>
                <c:pt idx="70">
                  <c:v>0.3015123294399995</c:v>
                </c:pt>
                <c:pt idx="71">
                  <c:v>0.30581964843199949</c:v>
                </c:pt>
                <c:pt idx="72">
                  <c:v>0.31012696742399948</c:v>
                </c:pt>
                <c:pt idx="73">
                  <c:v>0.31443428641599946</c:v>
                </c:pt>
                <c:pt idx="74">
                  <c:v>0.31874160540799945</c:v>
                </c:pt>
                <c:pt idx="75">
                  <c:v>0.32304892439999944</c:v>
                </c:pt>
                <c:pt idx="76">
                  <c:v>0.32735624339199942</c:v>
                </c:pt>
                <c:pt idx="77">
                  <c:v>0.33166356238399941</c:v>
                </c:pt>
                <c:pt idx="78">
                  <c:v>0.3359708813759994</c:v>
                </c:pt>
                <c:pt idx="79">
                  <c:v>0.34027820036799938</c:v>
                </c:pt>
                <c:pt idx="80">
                  <c:v>0.34458551935999937</c:v>
                </c:pt>
                <c:pt idx="81">
                  <c:v>0.34889283835199936</c:v>
                </c:pt>
                <c:pt idx="82">
                  <c:v>0.35320015734399934</c:v>
                </c:pt>
                <c:pt idx="83">
                  <c:v>0.35750747633599933</c:v>
                </c:pt>
                <c:pt idx="84">
                  <c:v>0.36181479532799932</c:v>
                </c:pt>
                <c:pt idx="85">
                  <c:v>0.3661221143199993</c:v>
                </c:pt>
                <c:pt idx="86">
                  <c:v>0.37042943331199929</c:v>
                </c:pt>
                <c:pt idx="87">
                  <c:v>0.37473675230399928</c:v>
                </c:pt>
                <c:pt idx="88">
                  <c:v>0.37904407129599926</c:v>
                </c:pt>
                <c:pt idx="89">
                  <c:v>0.38335139028799925</c:v>
                </c:pt>
                <c:pt idx="90">
                  <c:v>0.38765870927999924</c:v>
                </c:pt>
                <c:pt idx="91">
                  <c:v>0.39196602827199922</c:v>
                </c:pt>
                <c:pt idx="92">
                  <c:v>0.39627334726399921</c:v>
                </c:pt>
                <c:pt idx="93">
                  <c:v>0.4005806662559992</c:v>
                </c:pt>
                <c:pt idx="94">
                  <c:v>0.40488798524799918</c:v>
                </c:pt>
                <c:pt idx="95">
                  <c:v>0.40919530423999917</c:v>
                </c:pt>
                <c:pt idx="96">
                  <c:v>0.41350262323199916</c:v>
                </c:pt>
                <c:pt idx="97">
                  <c:v>0.41780994222399914</c:v>
                </c:pt>
                <c:pt idx="98">
                  <c:v>0.42211726121599913</c:v>
                </c:pt>
                <c:pt idx="99">
                  <c:v>0.42642458020799912</c:v>
                </c:pt>
              </c:numCache>
            </c:numRef>
          </c:xVal>
          <c:yVal>
            <c:numRef>
              <c:f>simple!$Y$27:$Y$126</c:f>
              <c:numCache>
                <c:formatCode>General</c:formatCode>
                <c:ptCount val="100"/>
                <c:pt idx="0">
                  <c:v>3.3670486177175718</c:v>
                </c:pt>
                <c:pt idx="1">
                  <c:v>3.4715095506297318</c:v>
                </c:pt>
                <c:pt idx="2">
                  <c:v>3.5847630310379972</c:v>
                </c:pt>
                <c:pt idx="3">
                  <c:v>3.7068950474914368</c:v>
                </c:pt>
                <c:pt idx="4">
                  <c:v>3.834772321916871</c:v>
                </c:pt>
                <c:pt idx="5">
                  <c:v>3.9677317125751213</c:v>
                </c:pt>
                <c:pt idx="6">
                  <c:v>4.1090867135558122</c:v>
                </c:pt>
                <c:pt idx="7">
                  <c:v>4.2584005313734901</c:v>
                </c:pt>
                <c:pt idx="8">
                  <c:v>4.4116378121839439</c:v>
                </c:pt>
                <c:pt idx="9">
                  <c:v>4.5692980396725291</c:v>
                </c:pt>
                <c:pt idx="10">
                  <c:v>4.734511172872641</c:v>
                </c:pt>
                <c:pt idx="11">
                  <c:v>4.905602783056711</c:v>
                </c:pt>
                <c:pt idx="12">
                  <c:v>5.0793796663725077</c:v>
                </c:pt>
                <c:pt idx="13">
                  <c:v>5.2567712481974285</c:v>
                </c:pt>
                <c:pt idx="14">
                  <c:v>5.4397611366320904</c:v>
                </c:pt>
                <c:pt idx="15">
                  <c:v>5.6274776177110208</c:v>
                </c:pt>
                <c:pt idx="16">
                  <c:v>5.8176546818176851</c:v>
                </c:pt>
                <c:pt idx="17">
                  <c:v>6.0093967101621946</c:v>
                </c:pt>
                <c:pt idx="18">
                  <c:v>6.2033105683118066</c:v>
                </c:pt>
                <c:pt idx="19">
                  <c:v>6.399946524078719</c:v>
                </c:pt>
                <c:pt idx="20">
                  <c:v>6.5989662283724426</c:v>
                </c:pt>
                <c:pt idx="21">
                  <c:v>6.7995013778220574</c:v>
                </c:pt>
                <c:pt idx="22">
                  <c:v>7.0007179232925214</c:v>
                </c:pt>
                <c:pt idx="23">
                  <c:v>7.2021559332249625</c:v>
                </c:pt>
                <c:pt idx="24">
                  <c:v>7.403590372348523</c:v>
                </c:pt>
                <c:pt idx="25">
                  <c:v>7.6047574970140692</c:v>
                </c:pt>
                <c:pt idx="26">
                  <c:v>7.805229273031963</c:v>
                </c:pt>
                <c:pt idx="27">
                  <c:v>8.004510356616704</c:v>
                </c:pt>
                <c:pt idx="28">
                  <c:v>8.2022393214826383</c:v>
                </c:pt>
                <c:pt idx="29">
                  <c:v>8.3982921666923414</c:v>
                </c:pt>
                <c:pt idx="30">
                  <c:v>8.5926848218968193</c:v>
                </c:pt>
                <c:pt idx="31">
                  <c:v>8.7853223193009011</c:v>
                </c:pt>
                <c:pt idx="32">
                  <c:v>8.9757754941569985</c:v>
                </c:pt>
                <c:pt idx="33">
                  <c:v>9.1633143949111346</c:v>
                </c:pt>
                <c:pt idx="34">
                  <c:v>9.3472659830385005</c:v>
                </c:pt>
                <c:pt idx="35">
                  <c:v>9.5273883528148797</c:v>
                </c:pt>
                <c:pt idx="36">
                  <c:v>9.7038079218794131</c:v>
                </c:pt>
                <c:pt idx="37">
                  <c:v>9.8765729443575214</c:v>
                </c:pt>
                <c:pt idx="38">
                  <c:v>10.045478251413174</c:v>
                </c:pt>
                <c:pt idx="39">
                  <c:v>10.210467765957818</c:v>
                </c:pt>
                <c:pt idx="40">
                  <c:v>10.371773770936299</c:v>
                </c:pt>
                <c:pt idx="41">
                  <c:v>10.529258716612622</c:v>
                </c:pt>
                <c:pt idx="42">
                  <c:v>10.682277184770225</c:v>
                </c:pt>
                <c:pt idx="43">
                  <c:v>10.83047857881777</c:v>
                </c:pt>
                <c:pt idx="44">
                  <c:v>10.974042177015264</c:v>
                </c:pt>
                <c:pt idx="45">
                  <c:v>11.113179181641728</c:v>
                </c:pt>
                <c:pt idx="46">
                  <c:v>11.248110827101193</c:v>
                </c:pt>
                <c:pt idx="47">
                  <c:v>11.379322027010051</c:v>
                </c:pt>
                <c:pt idx="48">
                  <c:v>11.507264190806689</c:v>
                </c:pt>
                <c:pt idx="49">
                  <c:v>11.632024271320795</c:v>
                </c:pt>
                <c:pt idx="50">
                  <c:v>-135.1684690501182</c:v>
                </c:pt>
                <c:pt idx="51">
                  <c:v>-112.33858402829588</c:v>
                </c:pt>
                <c:pt idx="52">
                  <c:v>-90.326565244723824</c:v>
                </c:pt>
                <c:pt idx="53">
                  <c:v>-69.3003153167476</c:v>
                </c:pt>
                <c:pt idx="54">
                  <c:v>-49.118111357342464</c:v>
                </c:pt>
                <c:pt idx="55">
                  <c:v>-29.612162183136338</c:v>
                </c:pt>
                <c:pt idx="56">
                  <c:v>-10.853988941619081</c:v>
                </c:pt>
                <c:pt idx="57">
                  <c:v>6.6754250166582256</c:v>
                </c:pt>
                <c:pt idx="58">
                  <c:v>22.00877923768374</c:v>
                </c:pt>
                <c:pt idx="59">
                  <c:v>33.848238160207494</c:v>
                </c:pt>
                <c:pt idx="60">
                  <c:v>40.76338611004693</c:v>
                </c:pt>
                <c:pt idx="61">
                  <c:v>41.540790038251231</c:v>
                </c:pt>
                <c:pt idx="62">
                  <c:v>35.541399590406108</c:v>
                </c:pt>
                <c:pt idx="63">
                  <c:v>142.86962742090006</c:v>
                </c:pt>
                <c:pt idx="64">
                  <c:v>175.30689731034866</c:v>
                </c:pt>
                <c:pt idx="65">
                  <c:v>207.28167680913032</c:v>
                </c:pt>
                <c:pt idx="66">
                  <c:v>237.57512765683742</c:v>
                </c:pt>
                <c:pt idx="67">
                  <c:v>264.90051114297461</c:v>
                </c:pt>
                <c:pt idx="68">
                  <c:v>287.16349454839053</c:v>
                </c:pt>
                <c:pt idx="69">
                  <c:v>302.24504236737238</c:v>
                </c:pt>
                <c:pt idx="70">
                  <c:v>307.84406452602377</c:v>
                </c:pt>
                <c:pt idx="71">
                  <c:v>301.93756812389722</c:v>
                </c:pt>
                <c:pt idx="72">
                  <c:v>283.18962492669459</c:v>
                </c:pt>
                <c:pt idx="73">
                  <c:v>251.49803659549696</c:v>
                </c:pt>
                <c:pt idx="74">
                  <c:v>208.2139498437696</c:v>
                </c:pt>
                <c:pt idx="75">
                  <c:v>156.25771833195157</c:v>
                </c:pt>
                <c:pt idx="76">
                  <c:v>99.623541486063772</c:v>
                </c:pt>
                <c:pt idx="77">
                  <c:v>42.726793805180804</c:v>
                </c:pt>
                <c:pt idx="78">
                  <c:v>-10.443850709636708</c:v>
                </c:pt>
                <c:pt idx="79">
                  <c:v>-56.921422119898764</c:v>
                </c:pt>
                <c:pt idx="80">
                  <c:v>-95.082701110685278</c:v>
                </c:pt>
                <c:pt idx="81">
                  <c:v>-124.54254668438487</c:v>
                </c:pt>
                <c:pt idx="82">
                  <c:v>-145.88213470196973</c:v>
                </c:pt>
                <c:pt idx="83">
                  <c:v>-160.26372967828786</c:v>
                </c:pt>
                <c:pt idx="84">
                  <c:v>-168.92701238740301</c:v>
                </c:pt>
                <c:pt idx="85">
                  <c:v>-173.68594230355356</c:v>
                </c:pt>
                <c:pt idx="86">
                  <c:v>-175.30135216956899</c:v>
                </c:pt>
                <c:pt idx="87">
                  <c:v>-174.86632455147304</c:v>
                </c:pt>
                <c:pt idx="88">
                  <c:v>-30.153145329361234</c:v>
                </c:pt>
                <c:pt idx="89">
                  <c:v>-87.108795405243896</c:v>
                </c:pt>
                <c:pt idx="90">
                  <c:v>-137.99842594396324</c:v>
                </c:pt>
                <c:pt idx="91">
                  <c:v>-180.66077198807673</c:v>
                </c:pt>
                <c:pt idx="92">
                  <c:v>-213.29802824341925</c:v>
                </c:pt>
                <c:pt idx="93">
                  <c:v>-234.53289540083006</c:v>
                </c:pt>
                <c:pt idx="94">
                  <c:v>-243.49893520205538</c:v>
                </c:pt>
                <c:pt idx="95">
                  <c:v>-239.95781021572336</c:v>
                </c:pt>
                <c:pt idx="96">
                  <c:v>-224.40625067269738</c:v>
                </c:pt>
                <c:pt idx="97">
                  <c:v>-198.0659530316899</c:v>
                </c:pt>
                <c:pt idx="98">
                  <c:v>-162.81614071028716</c:v>
                </c:pt>
                <c:pt idx="99">
                  <c:v>-121.00182930736406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05E-4F39-9A50-640D3A3999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0956896"/>
        <c:axId val="265767456"/>
      </c:scatterChart>
      <c:valAx>
        <c:axId val="620956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65767456"/>
        <c:crosses val="autoZero"/>
        <c:crossBetween val="midCat"/>
      </c:valAx>
      <c:valAx>
        <c:axId val="26576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620956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simple!$K$26</c:f>
              <c:strCache>
                <c:ptCount val="1"/>
                <c:pt idx="0">
                  <c:v>w1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simple!$B$27:$B$126</c:f>
              <c:numCache>
                <c:formatCode>General</c:formatCode>
                <c:ptCount val="100"/>
                <c:pt idx="0">
                  <c:v>0</c:v>
                </c:pt>
                <c:pt idx="1">
                  <c:v>4.3073189920000005E-3</c:v>
                </c:pt>
                <c:pt idx="2">
                  <c:v>8.6146379840000009E-3</c:v>
                </c:pt>
                <c:pt idx="3">
                  <c:v>1.2921956976000001E-2</c:v>
                </c:pt>
                <c:pt idx="4">
                  <c:v>1.7229275968000002E-2</c:v>
                </c:pt>
                <c:pt idx="5">
                  <c:v>2.1536594960000002E-2</c:v>
                </c:pt>
                <c:pt idx="6">
                  <c:v>2.5843913952000003E-2</c:v>
                </c:pt>
                <c:pt idx="7">
                  <c:v>3.0151232944000003E-2</c:v>
                </c:pt>
                <c:pt idx="8">
                  <c:v>3.4458551936000004E-2</c:v>
                </c:pt>
                <c:pt idx="9">
                  <c:v>3.8765870928000004E-2</c:v>
                </c:pt>
                <c:pt idx="10">
                  <c:v>4.3073189920000005E-2</c:v>
                </c:pt>
                <c:pt idx="11">
                  <c:v>4.7380508912000005E-2</c:v>
                </c:pt>
                <c:pt idx="12">
                  <c:v>5.1687827904000005E-2</c:v>
                </c:pt>
                <c:pt idx="13">
                  <c:v>5.5995146896000006E-2</c:v>
                </c:pt>
                <c:pt idx="14">
                  <c:v>6.0302465888000006E-2</c:v>
                </c:pt>
                <c:pt idx="15">
                  <c:v>6.4609784880000007E-2</c:v>
                </c:pt>
                <c:pt idx="16">
                  <c:v>6.8917103872000007E-2</c:v>
                </c:pt>
                <c:pt idx="17">
                  <c:v>7.3224422864000008E-2</c:v>
                </c:pt>
                <c:pt idx="18">
                  <c:v>7.7531741856000008E-2</c:v>
                </c:pt>
                <c:pt idx="19">
                  <c:v>8.1839060848000009E-2</c:v>
                </c:pt>
                <c:pt idx="20">
                  <c:v>8.6146379840000009E-2</c:v>
                </c:pt>
                <c:pt idx="21">
                  <c:v>9.045369883200001E-2</c:v>
                </c:pt>
                <c:pt idx="22">
                  <c:v>9.476101782400001E-2</c:v>
                </c:pt>
                <c:pt idx="23">
                  <c:v>9.9068336816000011E-2</c:v>
                </c:pt>
                <c:pt idx="24">
                  <c:v>0.10337565580800001</c:v>
                </c:pt>
                <c:pt idx="25">
                  <c:v>0.10768297480000001</c:v>
                </c:pt>
                <c:pt idx="26">
                  <c:v>0.11199029379200001</c:v>
                </c:pt>
                <c:pt idx="27">
                  <c:v>0.11629761278400001</c:v>
                </c:pt>
                <c:pt idx="28">
                  <c:v>0.12060493177600001</c:v>
                </c:pt>
                <c:pt idx="29">
                  <c:v>0.12491225076800001</c:v>
                </c:pt>
                <c:pt idx="30">
                  <c:v>0.12921956976000001</c:v>
                </c:pt>
                <c:pt idx="31">
                  <c:v>0.13352688875200003</c:v>
                </c:pt>
                <c:pt idx="32">
                  <c:v>0.13783420774400001</c:v>
                </c:pt>
                <c:pt idx="33">
                  <c:v>0.142141526736</c:v>
                </c:pt>
                <c:pt idx="34">
                  <c:v>0.14644884572799999</c:v>
                </c:pt>
                <c:pt idx="35">
                  <c:v>0.15075616471999997</c:v>
                </c:pt>
                <c:pt idx="36">
                  <c:v>0.15506348371199996</c:v>
                </c:pt>
                <c:pt idx="37">
                  <c:v>0.15937080270399995</c:v>
                </c:pt>
                <c:pt idx="38">
                  <c:v>0.16367812169599993</c:v>
                </c:pt>
                <c:pt idx="39">
                  <c:v>0.16798544068799992</c:v>
                </c:pt>
                <c:pt idx="40">
                  <c:v>0.17229275967999991</c:v>
                </c:pt>
                <c:pt idx="41">
                  <c:v>0.17660007867199989</c:v>
                </c:pt>
                <c:pt idx="42">
                  <c:v>0.18090739766399988</c:v>
                </c:pt>
                <c:pt idx="43">
                  <c:v>0.18521471665599987</c:v>
                </c:pt>
                <c:pt idx="44">
                  <c:v>0.18952203564799985</c:v>
                </c:pt>
                <c:pt idx="45">
                  <c:v>0.19382935463999984</c:v>
                </c:pt>
                <c:pt idx="46">
                  <c:v>0.19813667363199983</c:v>
                </c:pt>
                <c:pt idx="47">
                  <c:v>0.20244399262399981</c:v>
                </c:pt>
                <c:pt idx="48">
                  <c:v>0.2067513116159998</c:v>
                </c:pt>
                <c:pt idx="49">
                  <c:v>0.21105863060799979</c:v>
                </c:pt>
                <c:pt idx="50">
                  <c:v>0.21536594959999977</c:v>
                </c:pt>
                <c:pt idx="51">
                  <c:v>0.21967326859199976</c:v>
                </c:pt>
                <c:pt idx="52">
                  <c:v>0.22398058758399975</c:v>
                </c:pt>
                <c:pt idx="53">
                  <c:v>0.22828790657599973</c:v>
                </c:pt>
                <c:pt idx="54">
                  <c:v>0.23259522556799972</c:v>
                </c:pt>
                <c:pt idx="55">
                  <c:v>0.23690254455999971</c:v>
                </c:pt>
                <c:pt idx="56">
                  <c:v>0.24120986355199969</c:v>
                </c:pt>
                <c:pt idx="57">
                  <c:v>0.24551718254399968</c:v>
                </c:pt>
                <c:pt idx="58">
                  <c:v>0.24982450153599967</c:v>
                </c:pt>
                <c:pt idx="59">
                  <c:v>0.25413182052799965</c:v>
                </c:pt>
                <c:pt idx="60">
                  <c:v>0.25843913951999964</c:v>
                </c:pt>
                <c:pt idx="61">
                  <c:v>0.26274645851199963</c:v>
                </c:pt>
                <c:pt idx="62">
                  <c:v>0.26705377750399961</c:v>
                </c:pt>
                <c:pt idx="63">
                  <c:v>0.2713610964959996</c:v>
                </c:pt>
                <c:pt idx="64">
                  <c:v>0.27566841548799959</c:v>
                </c:pt>
                <c:pt idx="65">
                  <c:v>0.27997573447999957</c:v>
                </c:pt>
                <c:pt idx="66">
                  <c:v>0.28428305347199956</c:v>
                </c:pt>
                <c:pt idx="67">
                  <c:v>0.28859037246399954</c:v>
                </c:pt>
                <c:pt idx="68">
                  <c:v>0.29289769145599953</c:v>
                </c:pt>
                <c:pt idx="69">
                  <c:v>0.29720501044799952</c:v>
                </c:pt>
                <c:pt idx="70">
                  <c:v>0.3015123294399995</c:v>
                </c:pt>
                <c:pt idx="71">
                  <c:v>0.30581964843199949</c:v>
                </c:pt>
                <c:pt idx="72">
                  <c:v>0.31012696742399948</c:v>
                </c:pt>
                <c:pt idx="73">
                  <c:v>0.31443428641599946</c:v>
                </c:pt>
                <c:pt idx="74">
                  <c:v>0.31874160540799945</c:v>
                </c:pt>
                <c:pt idx="75">
                  <c:v>0.32304892439999944</c:v>
                </c:pt>
                <c:pt idx="76">
                  <c:v>0.32735624339199942</c:v>
                </c:pt>
                <c:pt idx="77">
                  <c:v>0.33166356238399941</c:v>
                </c:pt>
                <c:pt idx="78">
                  <c:v>0.3359708813759994</c:v>
                </c:pt>
                <c:pt idx="79">
                  <c:v>0.34027820036799938</c:v>
                </c:pt>
                <c:pt idx="80">
                  <c:v>0.34458551935999937</c:v>
                </c:pt>
                <c:pt idx="81">
                  <c:v>0.34889283835199936</c:v>
                </c:pt>
                <c:pt idx="82">
                  <c:v>0.35320015734399934</c:v>
                </c:pt>
                <c:pt idx="83">
                  <c:v>0.35750747633599933</c:v>
                </c:pt>
                <c:pt idx="84">
                  <c:v>0.36181479532799932</c:v>
                </c:pt>
                <c:pt idx="85">
                  <c:v>0.3661221143199993</c:v>
                </c:pt>
                <c:pt idx="86">
                  <c:v>0.37042943331199929</c:v>
                </c:pt>
                <c:pt idx="87">
                  <c:v>0.37473675230399928</c:v>
                </c:pt>
                <c:pt idx="88">
                  <c:v>0.37904407129599926</c:v>
                </c:pt>
                <c:pt idx="89">
                  <c:v>0.38335139028799925</c:v>
                </c:pt>
                <c:pt idx="90">
                  <c:v>0.38765870927999924</c:v>
                </c:pt>
                <c:pt idx="91">
                  <c:v>0.39196602827199922</c:v>
                </c:pt>
                <c:pt idx="92">
                  <c:v>0.39627334726399921</c:v>
                </c:pt>
                <c:pt idx="93">
                  <c:v>0.4005806662559992</c:v>
                </c:pt>
                <c:pt idx="94">
                  <c:v>0.40488798524799918</c:v>
                </c:pt>
                <c:pt idx="95">
                  <c:v>0.40919530423999917</c:v>
                </c:pt>
                <c:pt idx="96">
                  <c:v>0.41350262323199916</c:v>
                </c:pt>
                <c:pt idx="97">
                  <c:v>0.41780994222399914</c:v>
                </c:pt>
                <c:pt idx="98">
                  <c:v>0.42211726121599913</c:v>
                </c:pt>
                <c:pt idx="99">
                  <c:v>0.42642458020799912</c:v>
                </c:pt>
              </c:numCache>
            </c:numRef>
          </c:xVal>
          <c:yVal>
            <c:numRef>
              <c:f>simple!$K$27:$K$126</c:f>
              <c:numCache>
                <c:formatCode>General</c:formatCode>
                <c:ptCount val="100"/>
                <c:pt idx="0">
                  <c:v>-1.813641985684191</c:v>
                </c:pt>
                <c:pt idx="1">
                  <c:v>-1.8631256248253625</c:v>
                </c:pt>
                <c:pt idx="2">
                  <c:v>-1.9123654280291991</c:v>
                </c:pt>
                <c:pt idx="3">
                  <c:v>-1.9614131967002582</c:v>
                </c:pt>
                <c:pt idx="4">
                  <c:v>-2.0095219631406902</c:v>
                </c:pt>
                <c:pt idx="5">
                  <c:v>-2.0566050485467948</c:v>
                </c:pt>
                <c:pt idx="6">
                  <c:v>-2.1035177831846616</c:v>
                </c:pt>
                <c:pt idx="7">
                  <c:v>-2.1501800440839589</c:v>
                </c:pt>
                <c:pt idx="8">
                  <c:v>-2.1957087955486556</c:v>
                </c:pt>
                <c:pt idx="9">
                  <c:v>-2.2402974124219828</c:v>
                </c:pt>
                <c:pt idx="10">
                  <c:v>-2.2846985427827513</c:v>
                </c:pt>
                <c:pt idx="11">
                  <c:v>-2.3285840104776603</c:v>
                </c:pt>
                <c:pt idx="12">
                  <c:v>-2.3713282647666962</c:v>
                </c:pt>
                <c:pt idx="13">
                  <c:v>-2.4131981344492601</c:v>
                </c:pt>
                <c:pt idx="14">
                  <c:v>-2.4546584171830577</c:v>
                </c:pt>
                <c:pt idx="15">
                  <c:v>-2.4955752560913611</c:v>
                </c:pt>
                <c:pt idx="16">
                  <c:v>-2.5355502373709125</c:v>
                </c:pt>
                <c:pt idx="17">
                  <c:v>-2.5744778800565085</c:v>
                </c:pt>
                <c:pt idx="18">
                  <c:v>-2.6125500914576425</c:v>
                </c:pt>
                <c:pt idx="19">
                  <c:v>-2.6499390114703321</c:v>
                </c:pt>
                <c:pt idx="20">
                  <c:v>-2.6866400333435392</c:v>
                </c:pt>
                <c:pt idx="21">
                  <c:v>-2.7225482068536078</c:v>
                </c:pt>
                <c:pt idx="22">
                  <c:v>-2.7575687777062878</c:v>
                </c:pt>
                <c:pt idx="23">
                  <c:v>-2.7916804050335191</c:v>
                </c:pt>
                <c:pt idx="24">
                  <c:v>-2.8249075120921603</c:v>
                </c:pt>
                <c:pt idx="25">
                  <c:v>-2.8572684575678515</c:v>
                </c:pt>
                <c:pt idx="26">
                  <c:v>-2.8887513992255571</c:v>
                </c:pt>
                <c:pt idx="27">
                  <c:v>-2.9193309307757636</c:v>
                </c:pt>
                <c:pt idx="28">
                  <c:v>-2.9490044446440224</c:v>
                </c:pt>
                <c:pt idx="29">
                  <c:v>-2.9778117372874222</c:v>
                </c:pt>
                <c:pt idx="30">
                  <c:v>-3.005818120737743</c:v>
                </c:pt>
                <c:pt idx="31">
                  <c:v>-3.0330682482872766</c:v>
                </c:pt>
                <c:pt idx="32">
                  <c:v>-3.0595430263392864</c:v>
                </c:pt>
                <c:pt idx="33">
                  <c:v>-3.0851642575492888</c:v>
                </c:pt>
                <c:pt idx="34">
                  <c:v>-3.1098641850593114</c:v>
                </c:pt>
                <c:pt idx="35">
                  <c:v>-3.1336610780736387</c:v>
                </c:pt>
                <c:pt idx="36">
                  <c:v>-3.1566434303967927</c:v>
                </c:pt>
                <c:pt idx="37">
                  <c:v>-3.1788686951750336</c:v>
                </c:pt>
                <c:pt idx="38">
                  <c:v>-3.2003235619937644</c:v>
                </c:pt>
                <c:pt idx="39">
                  <c:v>-3.2210255183033953</c:v>
                </c:pt>
                <c:pt idx="40">
                  <c:v>-3.2410709289738264</c:v>
                </c:pt>
                <c:pt idx="41">
                  <c:v>-3.2604845201889834</c:v>
                </c:pt>
                <c:pt idx="42">
                  <c:v>-3.2791742995080382</c:v>
                </c:pt>
                <c:pt idx="43">
                  <c:v>-3.2971095358081151</c:v>
                </c:pt>
                <c:pt idx="44">
                  <c:v>-3.3143670958579059</c:v>
                </c:pt>
                <c:pt idx="45">
                  <c:v>-3.3310043770810589</c:v>
                </c:pt>
                <c:pt idx="46">
                  <c:v>-3.3470576478104603</c:v>
                </c:pt>
                <c:pt idx="47">
                  <c:v>-3.3626179609283011</c:v>
                </c:pt>
                <c:pt idx="48">
                  <c:v>-3.3777747528009252</c:v>
                </c:pt>
                <c:pt idx="49">
                  <c:v>-3.3925485346261035</c:v>
                </c:pt>
                <c:pt idx="50">
                  <c:v>-3.4069197037985868</c:v>
                </c:pt>
                <c:pt idx="51">
                  <c:v>-2.9940455187960064</c:v>
                </c:pt>
                <c:pt idx="52">
                  <c:v>-2.3926384840694142</c:v>
                </c:pt>
                <c:pt idx="53">
                  <c:v>-1.6251271922810218</c:v>
                </c:pt>
                <c:pt idx="54">
                  <c:v>-0.7256275909603459</c:v>
                </c:pt>
                <c:pt idx="55">
                  <c:v>0.26688636413060018</c:v>
                </c:pt>
                <c:pt idx="56">
                  <c:v>1.295649864407507</c:v>
                </c:pt>
                <c:pt idx="57">
                  <c:v>2.3155888531152407</c:v>
                </c:pt>
                <c:pt idx="58">
                  <c:v>3.2705605897315397</c:v>
                </c:pt>
                <c:pt idx="59">
                  <c:v>4.1105523825772607</c:v>
                </c:pt>
                <c:pt idx="60">
                  <c:v>4.7891801371012157</c:v>
                </c:pt>
                <c:pt idx="61">
                  <c:v>5.2674841371633772</c:v>
                </c:pt>
                <c:pt idx="62">
                  <c:v>5.5153673118031268</c:v>
                </c:pt>
                <c:pt idx="63">
                  <c:v>5.9173956241825891</c:v>
                </c:pt>
                <c:pt idx="64">
                  <c:v>6.6642104138748914</c:v>
                </c:pt>
                <c:pt idx="65">
                  <c:v>7.411104415412483</c:v>
                </c:pt>
                <c:pt idx="66">
                  <c:v>8.1427428397048729</c:v>
                </c:pt>
                <c:pt idx="67">
                  <c:v>8.856671503049192</c:v>
                </c:pt>
                <c:pt idx="68">
                  <c:v>9.5210717122894106</c:v>
                </c:pt>
                <c:pt idx="69">
                  <c:v>10.113472361387196</c:v>
                </c:pt>
                <c:pt idx="70">
                  <c:v>10.601292187392811</c:v>
                </c:pt>
                <c:pt idx="71">
                  <c:v>10.949123652601248</c:v>
                </c:pt>
                <c:pt idx="72">
                  <c:v>11.118900937787956</c:v>
                </c:pt>
                <c:pt idx="73">
                  <c:v>11.078595556083219</c:v>
                </c:pt>
                <c:pt idx="74">
                  <c:v>10.802788391233078</c:v>
                </c:pt>
                <c:pt idx="75">
                  <c:v>10.283132746350576</c:v>
                </c:pt>
                <c:pt idx="76">
                  <c:v>9.5280398518146505</c:v>
                </c:pt>
                <c:pt idx="77">
                  <c:v>8.5645989756217471</c:v>
                </c:pt>
                <c:pt idx="78">
                  <c:v>7.4353063454194679</c:v>
                </c:pt>
                <c:pt idx="79">
                  <c:v>6.1931364286605435</c:v>
                </c:pt>
                <c:pt idx="80">
                  <c:v>4.8923092841456741</c:v>
                </c:pt>
                <c:pt idx="81">
                  <c:v>3.5867196243831052</c:v>
                </c:pt>
                <c:pt idx="82">
                  <c:v>2.3209918845247652</c:v>
                </c:pt>
                <c:pt idx="83">
                  <c:v>1.1327747760902593</c:v>
                </c:pt>
                <c:pt idx="84">
                  <c:v>-1.5511702791765843E-2</c:v>
                </c:pt>
                <c:pt idx="85">
                  <c:v>-0.914332463565668</c:v>
                </c:pt>
                <c:pt idx="86">
                  <c:v>-1.7439718383780181</c:v>
                </c:pt>
                <c:pt idx="87">
                  <c:v>-2.4376862056029891</c:v>
                </c:pt>
                <c:pt idx="88">
                  <c:v>-2.8054308736342395</c:v>
                </c:pt>
                <c:pt idx="89">
                  <c:v>-2.9804634672096966</c:v>
                </c:pt>
                <c:pt idx="90">
                  <c:v>-3.1691076755447276</c:v>
                </c:pt>
                <c:pt idx="91">
                  <c:v>-3.3427443375664314</c:v>
                </c:pt>
                <c:pt idx="92">
                  <c:v>-3.4771788733979534</c:v>
                </c:pt>
                <c:pt idx="93">
                  <c:v>-3.5533136091279807</c:v>
                </c:pt>
                <c:pt idx="94">
                  <c:v>-3.5588602723493188</c:v>
                </c:pt>
                <c:pt idx="95">
                  <c:v>-3.4867023808390476</c:v>
                </c:pt>
                <c:pt idx="96">
                  <c:v>-3.3313221808821765</c:v>
                </c:pt>
                <c:pt idx="97">
                  <c:v>-3.0902176215705341</c:v>
                </c:pt>
                <c:pt idx="98">
                  <c:v>-2.7596948790486624</c:v>
                </c:pt>
                <c:pt idx="99">
                  <c:v>-2.3357048902551045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115-4CBA-8B78-DE35D2353BA9}"/>
            </c:ext>
          </c:extLst>
        </c:ser>
        <c:ser>
          <c:idx val="1"/>
          <c:order val="1"/>
          <c:tx>
            <c:strRef>
              <c:f>simple!$L$26</c:f>
              <c:strCache>
                <c:ptCount val="1"/>
                <c:pt idx="0">
                  <c:v>w2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simple!$B$27:$B$126</c:f>
              <c:numCache>
                <c:formatCode>General</c:formatCode>
                <c:ptCount val="100"/>
                <c:pt idx="0">
                  <c:v>0</c:v>
                </c:pt>
                <c:pt idx="1">
                  <c:v>4.3073189920000005E-3</c:v>
                </c:pt>
                <c:pt idx="2">
                  <c:v>8.6146379840000009E-3</c:v>
                </c:pt>
                <c:pt idx="3">
                  <c:v>1.2921956976000001E-2</c:v>
                </c:pt>
                <c:pt idx="4">
                  <c:v>1.7229275968000002E-2</c:v>
                </c:pt>
                <c:pt idx="5">
                  <c:v>2.1536594960000002E-2</c:v>
                </c:pt>
                <c:pt idx="6">
                  <c:v>2.5843913952000003E-2</c:v>
                </c:pt>
                <c:pt idx="7">
                  <c:v>3.0151232944000003E-2</c:v>
                </c:pt>
                <c:pt idx="8">
                  <c:v>3.4458551936000004E-2</c:v>
                </c:pt>
                <c:pt idx="9">
                  <c:v>3.8765870928000004E-2</c:v>
                </c:pt>
                <c:pt idx="10">
                  <c:v>4.3073189920000005E-2</c:v>
                </c:pt>
                <c:pt idx="11">
                  <c:v>4.7380508912000005E-2</c:v>
                </c:pt>
                <c:pt idx="12">
                  <c:v>5.1687827904000005E-2</c:v>
                </c:pt>
                <c:pt idx="13">
                  <c:v>5.5995146896000006E-2</c:v>
                </c:pt>
                <c:pt idx="14">
                  <c:v>6.0302465888000006E-2</c:v>
                </c:pt>
                <c:pt idx="15">
                  <c:v>6.4609784880000007E-2</c:v>
                </c:pt>
                <c:pt idx="16">
                  <c:v>6.8917103872000007E-2</c:v>
                </c:pt>
                <c:pt idx="17">
                  <c:v>7.3224422864000008E-2</c:v>
                </c:pt>
                <c:pt idx="18">
                  <c:v>7.7531741856000008E-2</c:v>
                </c:pt>
                <c:pt idx="19">
                  <c:v>8.1839060848000009E-2</c:v>
                </c:pt>
                <c:pt idx="20">
                  <c:v>8.6146379840000009E-2</c:v>
                </c:pt>
                <c:pt idx="21">
                  <c:v>9.045369883200001E-2</c:v>
                </c:pt>
                <c:pt idx="22">
                  <c:v>9.476101782400001E-2</c:v>
                </c:pt>
                <c:pt idx="23">
                  <c:v>9.9068336816000011E-2</c:v>
                </c:pt>
                <c:pt idx="24">
                  <c:v>0.10337565580800001</c:v>
                </c:pt>
                <c:pt idx="25">
                  <c:v>0.10768297480000001</c:v>
                </c:pt>
                <c:pt idx="26">
                  <c:v>0.11199029379200001</c:v>
                </c:pt>
                <c:pt idx="27">
                  <c:v>0.11629761278400001</c:v>
                </c:pt>
                <c:pt idx="28">
                  <c:v>0.12060493177600001</c:v>
                </c:pt>
                <c:pt idx="29">
                  <c:v>0.12491225076800001</c:v>
                </c:pt>
                <c:pt idx="30">
                  <c:v>0.12921956976000001</c:v>
                </c:pt>
                <c:pt idx="31">
                  <c:v>0.13352688875200003</c:v>
                </c:pt>
                <c:pt idx="32">
                  <c:v>0.13783420774400001</c:v>
                </c:pt>
                <c:pt idx="33">
                  <c:v>0.142141526736</c:v>
                </c:pt>
                <c:pt idx="34">
                  <c:v>0.14644884572799999</c:v>
                </c:pt>
                <c:pt idx="35">
                  <c:v>0.15075616471999997</c:v>
                </c:pt>
                <c:pt idx="36">
                  <c:v>0.15506348371199996</c:v>
                </c:pt>
                <c:pt idx="37">
                  <c:v>0.15937080270399995</c:v>
                </c:pt>
                <c:pt idx="38">
                  <c:v>0.16367812169599993</c:v>
                </c:pt>
                <c:pt idx="39">
                  <c:v>0.16798544068799992</c:v>
                </c:pt>
                <c:pt idx="40">
                  <c:v>0.17229275967999991</c:v>
                </c:pt>
                <c:pt idx="41">
                  <c:v>0.17660007867199989</c:v>
                </c:pt>
                <c:pt idx="42">
                  <c:v>0.18090739766399988</c:v>
                </c:pt>
                <c:pt idx="43">
                  <c:v>0.18521471665599987</c:v>
                </c:pt>
                <c:pt idx="44">
                  <c:v>0.18952203564799985</c:v>
                </c:pt>
                <c:pt idx="45">
                  <c:v>0.19382935463999984</c:v>
                </c:pt>
                <c:pt idx="46">
                  <c:v>0.19813667363199983</c:v>
                </c:pt>
                <c:pt idx="47">
                  <c:v>0.20244399262399981</c:v>
                </c:pt>
                <c:pt idx="48">
                  <c:v>0.2067513116159998</c:v>
                </c:pt>
                <c:pt idx="49">
                  <c:v>0.21105863060799979</c:v>
                </c:pt>
                <c:pt idx="50">
                  <c:v>0.21536594959999977</c:v>
                </c:pt>
                <c:pt idx="51">
                  <c:v>0.21967326859199976</c:v>
                </c:pt>
                <c:pt idx="52">
                  <c:v>0.22398058758399975</c:v>
                </c:pt>
                <c:pt idx="53">
                  <c:v>0.22828790657599973</c:v>
                </c:pt>
                <c:pt idx="54">
                  <c:v>0.23259522556799972</c:v>
                </c:pt>
                <c:pt idx="55">
                  <c:v>0.23690254455999971</c:v>
                </c:pt>
                <c:pt idx="56">
                  <c:v>0.24120986355199969</c:v>
                </c:pt>
                <c:pt idx="57">
                  <c:v>0.24551718254399968</c:v>
                </c:pt>
                <c:pt idx="58">
                  <c:v>0.24982450153599967</c:v>
                </c:pt>
                <c:pt idx="59">
                  <c:v>0.25413182052799965</c:v>
                </c:pt>
                <c:pt idx="60">
                  <c:v>0.25843913951999964</c:v>
                </c:pt>
                <c:pt idx="61">
                  <c:v>0.26274645851199963</c:v>
                </c:pt>
                <c:pt idx="62">
                  <c:v>0.26705377750399961</c:v>
                </c:pt>
                <c:pt idx="63">
                  <c:v>0.2713610964959996</c:v>
                </c:pt>
                <c:pt idx="64">
                  <c:v>0.27566841548799959</c:v>
                </c:pt>
                <c:pt idx="65">
                  <c:v>0.27997573447999957</c:v>
                </c:pt>
                <c:pt idx="66">
                  <c:v>0.28428305347199956</c:v>
                </c:pt>
                <c:pt idx="67">
                  <c:v>0.28859037246399954</c:v>
                </c:pt>
                <c:pt idx="68">
                  <c:v>0.29289769145599953</c:v>
                </c:pt>
                <c:pt idx="69">
                  <c:v>0.29720501044799952</c:v>
                </c:pt>
                <c:pt idx="70">
                  <c:v>0.3015123294399995</c:v>
                </c:pt>
                <c:pt idx="71">
                  <c:v>0.30581964843199949</c:v>
                </c:pt>
                <c:pt idx="72">
                  <c:v>0.31012696742399948</c:v>
                </c:pt>
                <c:pt idx="73">
                  <c:v>0.31443428641599946</c:v>
                </c:pt>
                <c:pt idx="74">
                  <c:v>0.31874160540799945</c:v>
                </c:pt>
                <c:pt idx="75">
                  <c:v>0.32304892439999944</c:v>
                </c:pt>
                <c:pt idx="76">
                  <c:v>0.32735624339199942</c:v>
                </c:pt>
                <c:pt idx="77">
                  <c:v>0.33166356238399941</c:v>
                </c:pt>
                <c:pt idx="78">
                  <c:v>0.3359708813759994</c:v>
                </c:pt>
                <c:pt idx="79">
                  <c:v>0.34027820036799938</c:v>
                </c:pt>
                <c:pt idx="80">
                  <c:v>0.34458551935999937</c:v>
                </c:pt>
                <c:pt idx="81">
                  <c:v>0.34889283835199936</c:v>
                </c:pt>
                <c:pt idx="82">
                  <c:v>0.35320015734399934</c:v>
                </c:pt>
                <c:pt idx="83">
                  <c:v>0.35750747633599933</c:v>
                </c:pt>
                <c:pt idx="84">
                  <c:v>0.36181479532799932</c:v>
                </c:pt>
                <c:pt idx="85">
                  <c:v>0.3661221143199993</c:v>
                </c:pt>
                <c:pt idx="86">
                  <c:v>0.37042943331199929</c:v>
                </c:pt>
                <c:pt idx="87">
                  <c:v>0.37473675230399928</c:v>
                </c:pt>
                <c:pt idx="88">
                  <c:v>0.37904407129599926</c:v>
                </c:pt>
                <c:pt idx="89">
                  <c:v>0.38335139028799925</c:v>
                </c:pt>
                <c:pt idx="90">
                  <c:v>0.38765870927999924</c:v>
                </c:pt>
                <c:pt idx="91">
                  <c:v>0.39196602827199922</c:v>
                </c:pt>
                <c:pt idx="92">
                  <c:v>0.39627334726399921</c:v>
                </c:pt>
                <c:pt idx="93">
                  <c:v>0.4005806662559992</c:v>
                </c:pt>
                <c:pt idx="94">
                  <c:v>0.40488798524799918</c:v>
                </c:pt>
                <c:pt idx="95">
                  <c:v>0.40919530423999917</c:v>
                </c:pt>
                <c:pt idx="96">
                  <c:v>0.41350262323199916</c:v>
                </c:pt>
                <c:pt idx="97">
                  <c:v>0.41780994222399914</c:v>
                </c:pt>
                <c:pt idx="98">
                  <c:v>0.42211726121599913</c:v>
                </c:pt>
                <c:pt idx="99">
                  <c:v>0.42642458020799912</c:v>
                </c:pt>
              </c:numCache>
            </c:numRef>
          </c:xVal>
          <c:yVal>
            <c:numRef>
              <c:f>simple!$L$27:$L$126</c:f>
              <c:numCache>
                <c:formatCode>General</c:formatCode>
                <c:ptCount val="100"/>
                <c:pt idx="0">
                  <c:v>-3.4251880266585446</c:v>
                </c:pt>
                <c:pt idx="1">
                  <c:v>-3.4102953928386439</c:v>
                </c:pt>
                <c:pt idx="2">
                  <c:v>-3.3950417949872498</c:v>
                </c:pt>
                <c:pt idx="3">
                  <c:v>-3.3793923526777943</c:v>
                </c:pt>
                <c:pt idx="4">
                  <c:v>-3.3632515312902438</c:v>
                </c:pt>
                <c:pt idx="5">
                  <c:v>-3.3465169647068254</c:v>
                </c:pt>
                <c:pt idx="6">
                  <c:v>-3.3291517111274445</c:v>
                </c:pt>
                <c:pt idx="7">
                  <c:v>-3.3111281703014002</c:v>
                </c:pt>
                <c:pt idx="8">
                  <c:v>-3.2923871879024764</c:v>
                </c:pt>
                <c:pt idx="9">
                  <c:v>-3.2729468054810753</c:v>
                </c:pt>
                <c:pt idx="10">
                  <c:v>-3.2528934808805943</c:v>
                </c:pt>
                <c:pt idx="11">
                  <c:v>-3.2322048601708691</c:v>
                </c:pt>
                <c:pt idx="12">
                  <c:v>-3.2107690290662734</c:v>
                </c:pt>
                <c:pt idx="13">
                  <c:v>-3.1885508629755663</c:v>
                </c:pt>
                <c:pt idx="14">
                  <c:v>-3.1655671160040919</c:v>
                </c:pt>
                <c:pt idx="15">
                  <c:v>-3.1417755870779271</c:v>
                </c:pt>
                <c:pt idx="16">
                  <c:v>-3.1170970952795596</c:v>
                </c:pt>
                <c:pt idx="17">
                  <c:v>-3.0915129591070509</c:v>
                </c:pt>
                <c:pt idx="18">
                  <c:v>-3.0650863241804389</c:v>
                </c:pt>
                <c:pt idx="19">
                  <c:v>-3.0378901599400225</c:v>
                </c:pt>
                <c:pt idx="20">
                  <c:v>-3.0099383569926794</c:v>
                </c:pt>
                <c:pt idx="21">
                  <c:v>-2.9811838600463827</c:v>
                </c:pt>
                <c:pt idx="22">
                  <c:v>-2.9515596142546574</c:v>
                </c:pt>
                <c:pt idx="23">
                  <c:v>-2.9210270395118068</c:v>
                </c:pt>
                <c:pt idx="24">
                  <c:v>-2.8895906686341042</c:v>
                </c:pt>
                <c:pt idx="25">
                  <c:v>-2.8572758595514953</c:v>
                </c:pt>
                <c:pt idx="26">
                  <c:v>-2.8240930121357888</c:v>
                </c:pt>
                <c:pt idx="27">
                  <c:v>-2.7900215683273233</c:v>
                </c:pt>
                <c:pt idx="28">
                  <c:v>-2.7550367424911157</c:v>
                </c:pt>
                <c:pt idx="29">
                  <c:v>-2.7191596868310683</c:v>
                </c:pt>
                <c:pt idx="30">
                  <c:v>-2.6824804408432366</c:v>
                </c:pt>
                <c:pt idx="31">
                  <c:v>-2.6451068367933024</c:v>
                </c:pt>
                <c:pt idx="32">
                  <c:v>-2.6070464905519848</c:v>
                </c:pt>
                <c:pt idx="33">
                  <c:v>-2.5681347488965658</c:v>
                </c:pt>
                <c:pt idx="34">
                  <c:v>-2.5281770907994821</c:v>
                </c:pt>
                <c:pt idx="35">
                  <c:v>-2.4872550924452272</c:v>
                </c:pt>
                <c:pt idx="36">
                  <c:v>-2.4457540282736137</c:v>
                </c:pt>
                <c:pt idx="37">
                  <c:v>-2.4038474667462819</c:v>
                </c:pt>
                <c:pt idx="38">
                  <c:v>-2.3611116966297274</c:v>
                </c:pt>
                <c:pt idx="39">
                  <c:v>-2.3172122638788766</c:v>
                </c:pt>
                <c:pt idx="40">
                  <c:v>-2.2727061702240658</c:v>
                </c:pt>
                <c:pt idx="41">
                  <c:v>-2.2280327108210978</c:v>
                </c:pt>
                <c:pt idx="42">
                  <c:v>-2.1825281536683012</c:v>
                </c:pt>
                <c:pt idx="43">
                  <c:v>-2.1358252407902745</c:v>
                </c:pt>
                <c:pt idx="44">
                  <c:v>-2.08873473413357</c:v>
                </c:pt>
                <c:pt idx="45">
                  <c:v>-2.0415621074084598</c:v>
                </c:pt>
                <c:pt idx="46">
                  <c:v>-1.9934781293056971</c:v>
                </c:pt>
                <c:pt idx="47">
                  <c:v>-1.9443434032745324</c:v>
                </c:pt>
                <c:pt idx="48">
                  <c:v>-1.8949089331447611</c:v>
                </c:pt>
                <c:pt idx="49">
                  <c:v>-1.8453164378340505</c:v>
                </c:pt>
                <c:pt idx="50">
                  <c:v>-1.7949877059548578</c:v>
                </c:pt>
                <c:pt idx="51">
                  <c:v>-2.3279094301320202</c:v>
                </c:pt>
                <c:pt idx="52">
                  <c:v>-2.7640647972210584</c:v>
                </c:pt>
                <c:pt idx="53">
                  <c:v>-3.1072520989939929</c:v>
                </c:pt>
                <c:pt idx="54">
                  <c:v>-3.3620890663540712</c:v>
                </c:pt>
                <c:pt idx="55">
                  <c:v>-3.5313627300029045</c:v>
                </c:pt>
                <c:pt idx="56">
                  <c:v>-3.6184924794734603</c:v>
                </c:pt>
                <c:pt idx="57">
                  <c:v>-3.626761404178326</c:v>
                </c:pt>
                <c:pt idx="58">
                  <c:v>-3.5638796901838607</c:v>
                </c:pt>
                <c:pt idx="59">
                  <c:v>-3.4420552924014554</c:v>
                </c:pt>
                <c:pt idx="60">
                  <c:v>-3.2794266052567771</c:v>
                </c:pt>
                <c:pt idx="61">
                  <c:v>-3.0999060727706307</c:v>
                </c:pt>
                <c:pt idx="62">
                  <c:v>-2.9312081266349126</c:v>
                </c:pt>
                <c:pt idx="63">
                  <c:v>-2.5700227620931404</c:v>
                </c:pt>
                <c:pt idx="64">
                  <c:v>-1.8849291561174284</c:v>
                </c:pt>
                <c:pt idx="65">
                  <c:v>-1.0606475112369962</c:v>
                </c:pt>
                <c:pt idx="66">
                  <c:v>-0.112058729246323</c:v>
                </c:pt>
                <c:pt idx="67">
                  <c:v>0.98216227692540747</c:v>
                </c:pt>
                <c:pt idx="68">
                  <c:v>2.1732536179864503</c:v>
                </c:pt>
                <c:pt idx="69">
                  <c:v>3.4457045945432805</c:v>
                </c:pt>
                <c:pt idx="70">
                  <c:v>4.7633553032037392</c:v>
                </c:pt>
                <c:pt idx="71">
                  <c:v>6.0814908255245523</c:v>
                </c:pt>
                <c:pt idx="72">
                  <c:v>7.3458661222483972</c:v>
                </c:pt>
                <c:pt idx="73">
                  <c:v>8.5020253112005584</c:v>
                </c:pt>
                <c:pt idx="74">
                  <c:v>9.495501147808767</c:v>
                </c:pt>
                <c:pt idx="75">
                  <c:v>10.283219412264549</c:v>
                </c:pt>
                <c:pt idx="76">
                  <c:v>10.83518140223714</c:v>
                </c:pt>
                <c:pt idx="77">
                  <c:v>11.141131591095391</c:v>
                </c:pt>
                <c:pt idx="78">
                  <c:v>11.208594603340963</c:v>
                </c:pt>
                <c:pt idx="79">
                  <c:v>11.060916749809776</c:v>
                </c:pt>
                <c:pt idx="80">
                  <c:v>10.730190445198643</c:v>
                </c:pt>
                <c:pt idx="81">
                  <c:v>10.254269001092098</c:v>
                </c:pt>
                <c:pt idx="82">
                  <c:v>9.6688339659649429</c:v>
                </c:pt>
                <c:pt idx="83">
                  <c:v>9.0077203908929171</c:v>
                </c:pt>
                <c:pt idx="84">
                  <c:v>8.2735100816876663</c:v>
                </c:pt>
                <c:pt idx="85">
                  <c:v>7.557140065767026</c:v>
                </c:pt>
                <c:pt idx="86">
                  <c:v>6.8046624943977756</c:v>
                </c:pt>
                <c:pt idx="87">
                  <c:v>6.0496469617915363</c:v>
                </c:pt>
                <c:pt idx="88">
                  <c:v>5.6412145492420143</c:v>
                </c:pt>
                <c:pt idx="89">
                  <c:v>5.386844550331471</c:v>
                </c:pt>
                <c:pt idx="90">
                  <c:v>4.8992403270549802</c:v>
                </c:pt>
                <c:pt idx="91">
                  <c:v>4.2099275124206041</c:v>
                </c:pt>
                <c:pt idx="92">
                  <c:v>3.3576374461694867</c:v>
                </c:pt>
                <c:pt idx="93">
                  <c:v>2.3889219576708953</c:v>
                </c:pt>
                <c:pt idx="94">
                  <c:v>1.3547767303163323</c:v>
                </c:pt>
                <c:pt idx="95">
                  <c:v>0.30639447359304228</c:v>
                </c:pt>
                <c:pt idx="96">
                  <c:v>-0.69523344400511522</c:v>
                </c:pt>
                <c:pt idx="97">
                  <c:v>-1.609128356197453</c:v>
                </c:pt>
                <c:pt idx="98">
                  <c:v>-2.3885789748745014</c:v>
                </c:pt>
                <c:pt idx="99">
                  <c:v>-3.0018322634247174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115-4CBA-8B78-DE35D2353B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8079984"/>
        <c:axId val="612531280"/>
      </c:scatterChart>
      <c:valAx>
        <c:axId val="65807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612531280"/>
        <c:crosses val="autoZero"/>
        <c:crossBetween val="midCat"/>
      </c:valAx>
      <c:valAx>
        <c:axId val="61253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658079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2"/>
          <c:order val="0"/>
          <c:tx>
            <c:strRef>
              <c:f>simple!$BB$26</c:f>
              <c:strCache>
                <c:ptCount val="1"/>
                <c:pt idx="0">
                  <c:v>xreal1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simple!$BB$27:$BB$126</c:f>
              <c:numCache>
                <c:formatCode>General</c:formatCode>
                <c:ptCount val="100"/>
                <c:pt idx="0">
                  <c:v>0.1076829748</c:v>
                </c:pt>
                <c:pt idx="1">
                  <c:v>0.1076829748</c:v>
                </c:pt>
                <c:pt idx="2">
                  <c:v>0.1076829748</c:v>
                </c:pt>
                <c:pt idx="3">
                  <c:v>0.1076829748</c:v>
                </c:pt>
                <c:pt idx="4">
                  <c:v>0.1076829748</c:v>
                </c:pt>
                <c:pt idx="5">
                  <c:v>0.1076829748</c:v>
                </c:pt>
                <c:pt idx="6">
                  <c:v>0.1076829748</c:v>
                </c:pt>
                <c:pt idx="7">
                  <c:v>0.1076829748</c:v>
                </c:pt>
                <c:pt idx="8">
                  <c:v>0.1076829748</c:v>
                </c:pt>
                <c:pt idx="9">
                  <c:v>0.1076829748</c:v>
                </c:pt>
                <c:pt idx="10">
                  <c:v>0.1076829748</c:v>
                </c:pt>
                <c:pt idx="11">
                  <c:v>0.1076829748</c:v>
                </c:pt>
                <c:pt idx="12">
                  <c:v>0.1076829748</c:v>
                </c:pt>
                <c:pt idx="13">
                  <c:v>0.1076829748</c:v>
                </c:pt>
                <c:pt idx="14">
                  <c:v>0.1076829748</c:v>
                </c:pt>
                <c:pt idx="15">
                  <c:v>0.1076829748</c:v>
                </c:pt>
                <c:pt idx="16">
                  <c:v>0.1076829748</c:v>
                </c:pt>
                <c:pt idx="17">
                  <c:v>0.1076829748</c:v>
                </c:pt>
                <c:pt idx="18">
                  <c:v>0.1076829748</c:v>
                </c:pt>
                <c:pt idx="19">
                  <c:v>0.1076829748</c:v>
                </c:pt>
                <c:pt idx="20">
                  <c:v>0.1076829748</c:v>
                </c:pt>
                <c:pt idx="21">
                  <c:v>0.1076829748</c:v>
                </c:pt>
                <c:pt idx="22">
                  <c:v>0.1076829748</c:v>
                </c:pt>
                <c:pt idx="23">
                  <c:v>0.1076829748</c:v>
                </c:pt>
                <c:pt idx="24">
                  <c:v>0.1076829748</c:v>
                </c:pt>
                <c:pt idx="25">
                  <c:v>0.1076829748</c:v>
                </c:pt>
                <c:pt idx="26">
                  <c:v>0.1076829748</c:v>
                </c:pt>
                <c:pt idx="27">
                  <c:v>0.1076829748</c:v>
                </c:pt>
                <c:pt idx="28">
                  <c:v>0.1076829748</c:v>
                </c:pt>
                <c:pt idx="29">
                  <c:v>0.1076829748</c:v>
                </c:pt>
                <c:pt idx="30">
                  <c:v>0.1076829748</c:v>
                </c:pt>
                <c:pt idx="31">
                  <c:v>0.10768297480000001</c:v>
                </c:pt>
                <c:pt idx="32">
                  <c:v>0.1076829748</c:v>
                </c:pt>
                <c:pt idx="33">
                  <c:v>0.1076829748</c:v>
                </c:pt>
                <c:pt idx="34">
                  <c:v>0.10768297479999997</c:v>
                </c:pt>
                <c:pt idx="35">
                  <c:v>0.10768297479999997</c:v>
                </c:pt>
                <c:pt idx="36">
                  <c:v>0.10768297479999994</c:v>
                </c:pt>
                <c:pt idx="37">
                  <c:v>0.10768297479999994</c:v>
                </c:pt>
                <c:pt idx="38">
                  <c:v>0.10768297479999991</c:v>
                </c:pt>
                <c:pt idx="39">
                  <c:v>0.10768297479999991</c:v>
                </c:pt>
                <c:pt idx="40">
                  <c:v>0.1076829747999999</c:v>
                </c:pt>
                <c:pt idx="41">
                  <c:v>0.10768297479999989</c:v>
                </c:pt>
                <c:pt idx="42">
                  <c:v>0.10768297479999987</c:v>
                </c:pt>
                <c:pt idx="43">
                  <c:v>0.10768297479999986</c:v>
                </c:pt>
                <c:pt idx="44">
                  <c:v>0.10768297479999984</c:v>
                </c:pt>
                <c:pt idx="45">
                  <c:v>0.10768297479999983</c:v>
                </c:pt>
                <c:pt idx="46">
                  <c:v>0.10768297479999982</c:v>
                </c:pt>
                <c:pt idx="47">
                  <c:v>0.1076829747999998</c:v>
                </c:pt>
                <c:pt idx="48">
                  <c:v>0.10768297479999979</c:v>
                </c:pt>
                <c:pt idx="49">
                  <c:v>0.10768297479999978</c:v>
                </c:pt>
                <c:pt idx="50">
                  <c:v>0.10768297480000003</c:v>
                </c:pt>
                <c:pt idx="51">
                  <c:v>0.10772817743805647</c:v>
                </c:pt>
                <c:pt idx="52">
                  <c:v>0.10804118452159864</c:v>
                </c:pt>
                <c:pt idx="53">
                  <c:v>0.10887297335788655</c:v>
                </c:pt>
                <c:pt idx="54">
                  <c:v>0.11044192428870939</c:v>
                </c:pt>
                <c:pt idx="55">
                  <c:v>0.11292009905036415</c:v>
                </c:pt>
                <c:pt idx="56">
                  <c:v>0.11642242950196532</c:v>
                </c:pt>
                <c:pt idx="57">
                  <c:v>0.12099949603404696</c:v>
                </c:pt>
                <c:pt idx="58">
                  <c:v>0.12663434941660365</c:v>
                </c:pt>
                <c:pt idx="59">
                  <c:v>0.13324357578154672</c:v>
                </c:pt>
                <c:pt idx="60">
                  <c:v>0.14068253782281112</c:v>
                </c:pt>
                <c:pt idx="61">
                  <c:v>0.148754462890234</c:v>
                </c:pt>
                <c:pt idx="62">
                  <c:v>0.15722280693884394</c:v>
                </c:pt>
                <c:pt idx="63">
                  <c:v>0.16593802506846511</c:v>
                </c:pt>
                <c:pt idx="64">
                  <c:v>0.17540009994270966</c:v>
                </c:pt>
                <c:pt idx="65">
                  <c:v>0.18569624712120547</c:v>
                </c:pt>
                <c:pt idx="66">
                  <c:v>0.19679994819947041</c:v>
                </c:pt>
                <c:pt idx="67">
                  <c:v>0.20867194916561374</c:v>
                </c:pt>
                <c:pt idx="68">
                  <c:v>0.2212608794595527</c:v>
                </c:pt>
                <c:pt idx="69">
                  <c:v>0.23450406211743241</c:v>
                </c:pt>
                <c:pt idx="70">
                  <c:v>0.24832850222478725</c:v>
                </c:pt>
                <c:pt idx="71">
                  <c:v>0.26265203808994697</c:v>
                </c:pt>
                <c:pt idx="72">
                  <c:v>0.27738463698299531</c:v>
                </c:pt>
                <c:pt idx="73">
                  <c:v>0.29242981500570403</c:v>
                </c:pt>
                <c:pt idx="74">
                  <c:v>0.30768615870024418</c:v>
                </c:pt>
                <c:pt idx="75">
                  <c:v>0.32304892439999783</c:v>
                </c:pt>
                <c:pt idx="76">
                  <c:v>0.33841169009975153</c:v>
                </c:pt>
                <c:pt idx="77">
                  <c:v>0.35366803379429174</c:v>
                </c:pt>
                <c:pt idx="78">
                  <c:v>0.36871321181700051</c:v>
                </c:pt>
                <c:pt idx="79">
                  <c:v>0.38344581071004896</c:v>
                </c:pt>
                <c:pt idx="80">
                  <c:v>0.39776934657520879</c:v>
                </c:pt>
                <c:pt idx="81">
                  <c:v>0.4115937866825638</c:v>
                </c:pt>
                <c:pt idx="82">
                  <c:v>0.42483696934044368</c:v>
                </c:pt>
                <c:pt idx="83">
                  <c:v>0.43742589963438289</c:v>
                </c:pt>
                <c:pt idx="84">
                  <c:v>0.44929790060052643</c:v>
                </c:pt>
                <c:pt idx="85">
                  <c:v>0.46040160167879157</c:v>
                </c:pt>
                <c:pt idx="86">
                  <c:v>0.47069774885728766</c:v>
                </c:pt>
                <c:pt idx="87">
                  <c:v>0.48015982373153243</c:v>
                </c:pt>
                <c:pt idx="88">
                  <c:v>0.48887504186115371</c:v>
                </c:pt>
                <c:pt idx="89">
                  <c:v>0.49734338590976374</c:v>
                </c:pt>
                <c:pt idx="90">
                  <c:v>0.50541531097718684</c:v>
                </c:pt>
                <c:pt idx="91">
                  <c:v>0.51285427301845132</c:v>
                </c:pt>
                <c:pt idx="92">
                  <c:v>0.51946349938339476</c:v>
                </c:pt>
                <c:pt idx="93">
                  <c:v>0.52509835276595174</c:v>
                </c:pt>
                <c:pt idx="94">
                  <c:v>0.52967541929803363</c:v>
                </c:pt>
                <c:pt idx="95">
                  <c:v>0.53317774974963505</c:v>
                </c:pt>
                <c:pt idx="96">
                  <c:v>0.53565592451129018</c:v>
                </c:pt>
                <c:pt idx="97">
                  <c:v>0.53722487544211317</c:v>
                </c:pt>
                <c:pt idx="98">
                  <c:v>0.53805666427840126</c:v>
                </c:pt>
                <c:pt idx="99">
                  <c:v>0.53836967136194358</c:v>
                </c:pt>
              </c:numCache>
            </c:numRef>
          </c:xVal>
          <c:yVal>
            <c:numRef>
              <c:f>simple!$D$27:$D$126</c:f>
              <c:numCache>
                <c:formatCode>General</c:formatCode>
                <c:ptCount val="100"/>
                <c:pt idx="0">
                  <c:v>-4.4999999999999998E-2</c:v>
                </c:pt>
                <c:pt idx="1">
                  <c:v>-4.4999999999999998E-2</c:v>
                </c:pt>
                <c:pt idx="2">
                  <c:v>-4.4999999999999998E-2</c:v>
                </c:pt>
                <c:pt idx="3">
                  <c:v>-4.4999999999999998E-2</c:v>
                </c:pt>
                <c:pt idx="4">
                  <c:v>-4.4999999999999998E-2</c:v>
                </c:pt>
                <c:pt idx="5">
                  <c:v>-4.4999999999999998E-2</c:v>
                </c:pt>
                <c:pt idx="6">
                  <c:v>-4.4999999999999998E-2</c:v>
                </c:pt>
                <c:pt idx="7">
                  <c:v>-4.4999999999999998E-2</c:v>
                </c:pt>
                <c:pt idx="8">
                  <c:v>-4.4999999999999998E-2</c:v>
                </c:pt>
                <c:pt idx="9">
                  <c:v>-4.4999999999999998E-2</c:v>
                </c:pt>
                <c:pt idx="10">
                  <c:v>-4.4999999999999998E-2</c:v>
                </c:pt>
                <c:pt idx="11">
                  <c:v>-4.4999999999999998E-2</c:v>
                </c:pt>
                <c:pt idx="12">
                  <c:v>-4.4999999999999998E-2</c:v>
                </c:pt>
                <c:pt idx="13">
                  <c:v>-4.4999999999999998E-2</c:v>
                </c:pt>
                <c:pt idx="14">
                  <c:v>-4.4999999999999998E-2</c:v>
                </c:pt>
                <c:pt idx="15">
                  <c:v>-4.4999999999999998E-2</c:v>
                </c:pt>
                <c:pt idx="16">
                  <c:v>-4.4999999999999998E-2</c:v>
                </c:pt>
                <c:pt idx="17">
                  <c:v>-4.4999999999999998E-2</c:v>
                </c:pt>
                <c:pt idx="18">
                  <c:v>-4.4999999999999998E-2</c:v>
                </c:pt>
                <c:pt idx="19">
                  <c:v>-4.4999999999999998E-2</c:v>
                </c:pt>
                <c:pt idx="20">
                  <c:v>-4.4999999999999998E-2</c:v>
                </c:pt>
                <c:pt idx="21">
                  <c:v>-4.4999999999999998E-2</c:v>
                </c:pt>
                <c:pt idx="22">
                  <c:v>-4.4999999999999998E-2</c:v>
                </c:pt>
                <c:pt idx="23">
                  <c:v>-4.4999999999999998E-2</c:v>
                </c:pt>
                <c:pt idx="24">
                  <c:v>-4.4999999999999998E-2</c:v>
                </c:pt>
                <c:pt idx="25">
                  <c:v>-4.4999999999999998E-2</c:v>
                </c:pt>
                <c:pt idx="26">
                  <c:v>-4.4999999999999998E-2</c:v>
                </c:pt>
                <c:pt idx="27">
                  <c:v>-4.4999999999999998E-2</c:v>
                </c:pt>
                <c:pt idx="28">
                  <c:v>-4.4999999999999998E-2</c:v>
                </c:pt>
                <c:pt idx="29">
                  <c:v>-4.4999999999999998E-2</c:v>
                </c:pt>
                <c:pt idx="30">
                  <c:v>-4.4999999999999998E-2</c:v>
                </c:pt>
                <c:pt idx="31">
                  <c:v>-4.4999999999999998E-2</c:v>
                </c:pt>
                <c:pt idx="32">
                  <c:v>-4.4999999999999998E-2</c:v>
                </c:pt>
                <c:pt idx="33">
                  <c:v>-4.4999999999999998E-2</c:v>
                </c:pt>
                <c:pt idx="34">
                  <c:v>-4.4999999999999998E-2</c:v>
                </c:pt>
                <c:pt idx="35">
                  <c:v>-4.4999999999999998E-2</c:v>
                </c:pt>
                <c:pt idx="36">
                  <c:v>-4.4999999999999998E-2</c:v>
                </c:pt>
                <c:pt idx="37">
                  <c:v>-4.4999999999999998E-2</c:v>
                </c:pt>
                <c:pt idx="38">
                  <c:v>-4.4999999999999998E-2</c:v>
                </c:pt>
                <c:pt idx="39">
                  <c:v>-4.4999999999999998E-2</c:v>
                </c:pt>
                <c:pt idx="40">
                  <c:v>-4.4999999999999998E-2</c:v>
                </c:pt>
                <c:pt idx="41">
                  <c:v>-4.4999999999999998E-2</c:v>
                </c:pt>
                <c:pt idx="42">
                  <c:v>-4.4999999999999998E-2</c:v>
                </c:pt>
                <c:pt idx="43">
                  <c:v>-4.4999999999999998E-2</c:v>
                </c:pt>
                <c:pt idx="44">
                  <c:v>-4.4999999999999998E-2</c:v>
                </c:pt>
                <c:pt idx="45">
                  <c:v>-4.4999999999999998E-2</c:v>
                </c:pt>
                <c:pt idx="46">
                  <c:v>-4.4999999999999998E-2</c:v>
                </c:pt>
                <c:pt idx="47">
                  <c:v>-4.4999999999999998E-2</c:v>
                </c:pt>
                <c:pt idx="48">
                  <c:v>-4.4999999999999998E-2</c:v>
                </c:pt>
                <c:pt idx="49">
                  <c:v>-4.4999999999999998E-2</c:v>
                </c:pt>
                <c:pt idx="50">
                  <c:v>-4.4999999999999998E-2</c:v>
                </c:pt>
                <c:pt idx="51">
                  <c:v>-4.4605735065723934E-2</c:v>
                </c:pt>
                <c:pt idx="52">
                  <c:v>-4.342915805643166E-2</c:v>
                </c:pt>
                <c:pt idx="53">
                  <c:v>-4.1488824294412724E-2</c:v>
                </c:pt>
                <c:pt idx="54">
                  <c:v>-3.8815334002193391E-2</c:v>
                </c:pt>
                <c:pt idx="55">
                  <c:v>-3.5450849718747644E-2</c:v>
                </c:pt>
                <c:pt idx="56">
                  <c:v>-3.1448431371070909E-2</c:v>
                </c:pt>
                <c:pt idx="57">
                  <c:v>-2.6871199487434872E-2</c:v>
                </c:pt>
                <c:pt idx="58">
                  <c:v>-2.1791339748950273E-2</c:v>
                </c:pt>
                <c:pt idx="59">
                  <c:v>-1.6288964578254128E-2</c:v>
                </c:pt>
                <c:pt idx="60">
                  <c:v>-1.0450849718747907E-2</c:v>
                </c:pt>
                <c:pt idx="61">
                  <c:v>-4.3690657292868099E-3</c:v>
                </c:pt>
                <c:pt idx="62">
                  <c:v>1.8604740235337314E-3</c:v>
                </c:pt>
                <c:pt idx="63">
                  <c:v>8.1395259764650424E-3</c:v>
                </c:pt>
                <c:pt idx="64">
                  <c:v>1.4369065729285591E-2</c:v>
                </c:pt>
                <c:pt idx="65">
                  <c:v>2.0450849718746736E-2</c:v>
                </c:pt>
                <c:pt idx="66">
                  <c:v>2.6288964578253013E-2</c:v>
                </c:pt>
                <c:pt idx="67">
                  <c:v>3.1791339748949238E-2</c:v>
                </c:pt>
                <c:pt idx="68">
                  <c:v>3.6871199487433934E-2</c:v>
                </c:pt>
                <c:pt idx="69">
                  <c:v>4.1448431371070071E-2</c:v>
                </c:pt>
                <c:pt idx="70">
                  <c:v>4.5450849718746911E-2</c:v>
                </c:pt>
                <c:pt idx="71">
                  <c:v>4.8815334002192803E-2</c:v>
                </c:pt>
                <c:pt idx="72">
                  <c:v>5.1488824294412289E-2</c:v>
                </c:pt>
                <c:pt idx="73">
                  <c:v>5.3429158056431364E-2</c:v>
                </c:pt>
                <c:pt idx="74">
                  <c:v>5.460573506572379E-2</c:v>
                </c:pt>
                <c:pt idx="75">
                  <c:v>5.5000000000000007E-2</c:v>
                </c:pt>
                <c:pt idx="76">
                  <c:v>5.4605735065724012E-2</c:v>
                </c:pt>
                <c:pt idx="77">
                  <c:v>5.3429158056431794E-2</c:v>
                </c:pt>
                <c:pt idx="78">
                  <c:v>5.1488824294412927E-2</c:v>
                </c:pt>
                <c:pt idx="79">
                  <c:v>4.881533400219365E-2</c:v>
                </c:pt>
                <c:pt idx="80">
                  <c:v>4.5450849718747952E-2</c:v>
                </c:pt>
                <c:pt idx="81">
                  <c:v>4.1448431371071265E-2</c:v>
                </c:pt>
                <c:pt idx="82">
                  <c:v>3.6871199487435266E-2</c:v>
                </c:pt>
                <c:pt idx="83">
                  <c:v>3.1791339748950723E-2</c:v>
                </c:pt>
                <c:pt idx="84">
                  <c:v>2.6288964578254609E-2</c:v>
                </c:pt>
                <c:pt idx="85">
                  <c:v>2.0450849718748401E-2</c:v>
                </c:pt>
                <c:pt idx="86">
                  <c:v>1.4369065729287325E-2</c:v>
                </c:pt>
                <c:pt idx="87">
                  <c:v>8.1395259764668187E-3</c:v>
                </c:pt>
                <c:pt idx="88">
                  <c:v>1.8604740235354661E-3</c:v>
                </c:pt>
                <c:pt idx="89">
                  <c:v>-4.3690657292850751E-3</c:v>
                </c:pt>
                <c:pt idx="90">
                  <c:v>-1.0450849718746213E-2</c:v>
                </c:pt>
                <c:pt idx="91">
                  <c:v>-1.6288964578252543E-2</c:v>
                </c:pt>
                <c:pt idx="92">
                  <c:v>-2.1791339748948785E-2</c:v>
                </c:pt>
                <c:pt idx="93">
                  <c:v>-2.6871199487433502E-2</c:v>
                </c:pt>
                <c:pt idx="94">
                  <c:v>-3.1448431371069709E-2</c:v>
                </c:pt>
                <c:pt idx="95">
                  <c:v>-3.5450849718746603E-2</c:v>
                </c:pt>
                <c:pt idx="96">
                  <c:v>-3.8815334002192559E-2</c:v>
                </c:pt>
                <c:pt idx="97">
                  <c:v>-4.1488824294412086E-2</c:v>
                </c:pt>
                <c:pt idx="98">
                  <c:v>-4.3429158056431216E-2</c:v>
                </c:pt>
                <c:pt idx="99">
                  <c:v>-4.4605735065723719E-2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517-4BF3-AF04-3C9642C0C32D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simple!$BC$27:$BC$126</c:f>
              <c:numCache>
                <c:formatCode>General</c:formatCode>
                <c:ptCount val="100"/>
                <c:pt idx="0">
                  <c:v>5.9324904930354284E-2</c:v>
                </c:pt>
                <c:pt idx="1">
                  <c:v>6.4497073019064349E-2</c:v>
                </c:pt>
                <c:pt idx="2">
                  <c:v>6.7378407974518786E-2</c:v>
                </c:pt>
                <c:pt idx="3">
                  <c:v>7.1386724375245014E-2</c:v>
                </c:pt>
                <c:pt idx="4">
                  <c:v>7.5764181199394209E-2</c:v>
                </c:pt>
                <c:pt idx="5">
                  <c:v>7.8038804599159406E-2</c:v>
                </c:pt>
                <c:pt idx="6">
                  <c:v>7.7478045539899759E-2</c:v>
                </c:pt>
                <c:pt idx="7">
                  <c:v>9.2322517338465332E-2</c:v>
                </c:pt>
                <c:pt idx="8">
                  <c:v>9.7362244447647905E-2</c:v>
                </c:pt>
                <c:pt idx="9">
                  <c:v>7.7635398796314953E-2</c:v>
                </c:pt>
                <c:pt idx="10">
                  <c:v>7.8284412155222222E-2</c:v>
                </c:pt>
                <c:pt idx="11">
                  <c:v>7.8761432874689064E-2</c:v>
                </c:pt>
                <c:pt idx="12">
                  <c:v>8.0422145149129071E-2</c:v>
                </c:pt>
                <c:pt idx="13">
                  <c:v>8.0687922759649172E-2</c:v>
                </c:pt>
                <c:pt idx="14">
                  <c:v>8.1842856598547703E-2</c:v>
                </c:pt>
                <c:pt idx="15">
                  <c:v>8.2462254139935492E-2</c:v>
                </c:pt>
                <c:pt idx="16">
                  <c:v>8.3748895659515821E-2</c:v>
                </c:pt>
                <c:pt idx="17">
                  <c:v>8.4619795460437741E-2</c:v>
                </c:pt>
                <c:pt idx="18">
                  <c:v>8.4521727299037175E-2</c:v>
                </c:pt>
                <c:pt idx="19">
                  <c:v>8.366542755387453E-2</c:v>
                </c:pt>
                <c:pt idx="20">
                  <c:v>8.3880257986740592E-2</c:v>
                </c:pt>
                <c:pt idx="21">
                  <c:v>8.4755102314364922E-2</c:v>
                </c:pt>
                <c:pt idx="22">
                  <c:v>8.371577623793526E-2</c:v>
                </c:pt>
                <c:pt idx="23">
                  <c:v>8.3183581417578673E-2</c:v>
                </c:pt>
                <c:pt idx="24">
                  <c:v>8.1376633030296033E-2</c:v>
                </c:pt>
                <c:pt idx="25">
                  <c:v>8.0121713163951766E-2</c:v>
                </c:pt>
                <c:pt idx="26">
                  <c:v>7.8861156140036637E-2</c:v>
                </c:pt>
                <c:pt idx="27">
                  <c:v>7.7843299546701022E-2</c:v>
                </c:pt>
                <c:pt idx="28">
                  <c:v>7.6988418478225462E-2</c:v>
                </c:pt>
                <c:pt idx="29">
                  <c:v>7.714183486262656E-2</c:v>
                </c:pt>
                <c:pt idx="30">
                  <c:v>7.7348815915634542E-2</c:v>
                </c:pt>
                <c:pt idx="31">
                  <c:v>7.8863014046070115E-2</c:v>
                </c:pt>
                <c:pt idx="32">
                  <c:v>8.0640005710144819E-2</c:v>
                </c:pt>
                <c:pt idx="33">
                  <c:v>8.3068546767539386E-2</c:v>
                </c:pt>
                <c:pt idx="34">
                  <c:v>8.5762528815546524E-2</c:v>
                </c:pt>
                <c:pt idx="35">
                  <c:v>8.9171547152447461E-2</c:v>
                </c:pt>
                <c:pt idx="36">
                  <c:v>9.262744078052261E-2</c:v>
                </c:pt>
                <c:pt idx="37">
                  <c:v>9.6536268615863105E-2</c:v>
                </c:pt>
                <c:pt idx="38">
                  <c:v>0.10044602375400313</c:v>
                </c:pt>
                <c:pt idx="39">
                  <c:v>0.10469462039038112</c:v>
                </c:pt>
                <c:pt idx="40">
                  <c:v>0.10883710659641008</c:v>
                </c:pt>
                <c:pt idx="41">
                  <c:v>0.11327245090248396</c:v>
                </c:pt>
                <c:pt idx="42">
                  <c:v>0.11801802751165517</c:v>
                </c:pt>
                <c:pt idx="43">
                  <c:v>0.12268450835037471</c:v>
                </c:pt>
                <c:pt idx="44">
                  <c:v>0.1284079597144227</c:v>
                </c:pt>
                <c:pt idx="45">
                  <c:v>0.13614771285652602</c:v>
                </c:pt>
                <c:pt idx="46">
                  <c:v>0.14001554756581305</c:v>
                </c:pt>
                <c:pt idx="47">
                  <c:v>0.14366391952880075</c:v>
                </c:pt>
                <c:pt idx="48">
                  <c:v>0.14770053846892628</c:v>
                </c:pt>
                <c:pt idx="49">
                  <c:v>0.15246352746291375</c:v>
                </c:pt>
                <c:pt idx="50">
                  <c:v>0.15598686855824437</c:v>
                </c:pt>
                <c:pt idx="51">
                  <c:v>0.15954171656454041</c:v>
                </c:pt>
                <c:pt idx="52">
                  <c:v>0.16441821630552308</c:v>
                </c:pt>
                <c:pt idx="53">
                  <c:v>0.16529782425281248</c:v>
                </c:pt>
                <c:pt idx="54">
                  <c:v>0.16813418403657648</c:v>
                </c:pt>
                <c:pt idx="55">
                  <c:v>0.17253280138216553</c:v>
                </c:pt>
                <c:pt idx="56">
                  <c:v>0.17870108852614455</c:v>
                </c:pt>
                <c:pt idx="57">
                  <c:v>0.18225857305289467</c:v>
                </c:pt>
                <c:pt idx="58">
                  <c:v>0.18627013222413646</c:v>
                </c:pt>
                <c:pt idx="59">
                  <c:v>0.18971243713155711</c:v>
                </c:pt>
                <c:pt idx="60">
                  <c:v>0.1937691516828195</c:v>
                </c:pt>
                <c:pt idx="61">
                  <c:v>0.19778527404200735</c:v>
                </c:pt>
                <c:pt idx="62">
                  <c:v>0.20207736589271996</c:v>
                </c:pt>
                <c:pt idx="63">
                  <c:v>0.20656728988766504</c:v>
                </c:pt>
                <c:pt idx="64">
                  <c:v>0.21144758799471003</c:v>
                </c:pt>
                <c:pt idx="65">
                  <c:v>0.2166412144118032</c:v>
                </c:pt>
                <c:pt idx="66">
                  <c:v>0.21952393412267601</c:v>
                </c:pt>
                <c:pt idx="67">
                  <c:v>0.22387339240248039</c:v>
                </c:pt>
                <c:pt idx="68">
                  <c:v>0.24974276210057539</c:v>
                </c:pt>
                <c:pt idx="69">
                  <c:v>0.26220466013183447</c:v>
                </c:pt>
                <c:pt idx="70">
                  <c:v>0.27529411848930563</c:v>
                </c:pt>
                <c:pt idx="71">
                  <c:v>0.2454251330563394</c:v>
                </c:pt>
                <c:pt idx="72">
                  <c:v>0.25367899036630853</c:v>
                </c:pt>
                <c:pt idx="73">
                  <c:v>0.264234000215891</c:v>
                </c:pt>
                <c:pt idx="74">
                  <c:v>0.2774343819926976</c:v>
                </c:pt>
                <c:pt idx="75">
                  <c:v>0.29224228195917407</c:v>
                </c:pt>
                <c:pt idx="76">
                  <c:v>0.36911733695762028</c:v>
                </c:pt>
                <c:pt idx="77">
                  <c:v>0.32481867710296519</c:v>
                </c:pt>
                <c:pt idx="78">
                  <c:v>0.34105816422392699</c:v>
                </c:pt>
                <c:pt idx="79">
                  <c:v>0.40093941145583267</c:v>
                </c:pt>
                <c:pt idx="80">
                  <c:v>0.40749623250769085</c:v>
                </c:pt>
                <c:pt idx="81">
                  <c:v>0.41295169820679045</c:v>
                </c:pt>
                <c:pt idx="82">
                  <c:v>0.41780935630219795</c:v>
                </c:pt>
                <c:pt idx="83">
                  <c:v>0.40829629317016036</c:v>
                </c:pt>
                <c:pt idx="84">
                  <c:v>0.42669789868435604</c:v>
                </c:pt>
                <c:pt idx="85">
                  <c:v>0.42987987540964656</c:v>
                </c:pt>
                <c:pt idx="86">
                  <c:v>0.43487632172730839</c:v>
                </c:pt>
                <c:pt idx="87">
                  <c:v>0.43950065744951172</c:v>
                </c:pt>
                <c:pt idx="88">
                  <c:v>0.4440238544315932</c:v>
                </c:pt>
                <c:pt idx="89">
                  <c:v>0.44832022850158443</c:v>
                </c:pt>
                <c:pt idx="90">
                  <c:v>0.4524992306630341</c:v>
                </c:pt>
                <c:pt idx="91">
                  <c:v>0.45640532491829955</c:v>
                </c:pt>
                <c:pt idx="92">
                  <c:v>0.46065177797146228</c:v>
                </c:pt>
                <c:pt idx="93">
                  <c:v>0.46408763423935284</c:v>
                </c:pt>
                <c:pt idx="94">
                  <c:v>0.46851817083808778</c:v>
                </c:pt>
                <c:pt idx="95">
                  <c:v>0.47078911502115783</c:v>
                </c:pt>
                <c:pt idx="96">
                  <c:v>0.47516405745559415</c:v>
                </c:pt>
                <c:pt idx="97">
                  <c:v>0.47822596464932693</c:v>
                </c:pt>
                <c:pt idx="98">
                  <c:v>0.48377191038396877</c:v>
                </c:pt>
                <c:pt idx="99">
                  <c:v>0.48633317416546096</c:v>
                </c:pt>
              </c:numCache>
            </c:numRef>
          </c:xVal>
          <c:yVal>
            <c:numRef>
              <c:f>simple!$J$27:$J$126</c:f>
              <c:numCache>
                <c:formatCode>General</c:formatCode>
                <c:ptCount val="100"/>
                <c:pt idx="0">
                  <c:v>-2.6562297622841794E-2</c:v>
                </c:pt>
                <c:pt idx="1">
                  <c:v>-2.4539631418615308E-2</c:v>
                </c:pt>
                <c:pt idx="2">
                  <c:v>-2.7781636677874179E-2</c:v>
                </c:pt>
                <c:pt idx="3">
                  <c:v>-2.8405474348304365E-2</c:v>
                </c:pt>
                <c:pt idx="4">
                  <c:v>-2.8260659396972677E-2</c:v>
                </c:pt>
                <c:pt idx="5">
                  <c:v>-3.2132542785974494E-2</c:v>
                </c:pt>
                <c:pt idx="6">
                  <c:v>-3.9483116077172177E-2</c:v>
                </c:pt>
                <c:pt idx="7">
                  <c:v>-1.8966586322860295E-2</c:v>
                </c:pt>
                <c:pt idx="8">
                  <c:v>-1.6374537196514952E-2</c:v>
                </c:pt>
                <c:pt idx="9">
                  <c:v>-5.2097598824651106E-2</c:v>
                </c:pt>
                <c:pt idx="10">
                  <c:v>-5.4636707703720519E-2</c:v>
                </c:pt>
                <c:pt idx="11">
                  <c:v>-5.6923085046823731E-2</c:v>
                </c:pt>
                <c:pt idx="12">
                  <c:v>-5.8303850751526512E-2</c:v>
                </c:pt>
                <c:pt idx="13">
                  <c:v>-6.0127088904649163E-2</c:v>
                </c:pt>
                <c:pt idx="14">
                  <c:v>-6.1327086740175021E-2</c:v>
                </c:pt>
                <c:pt idx="15">
                  <c:v>-6.2500314729792034E-2</c:v>
                </c:pt>
                <c:pt idx="16">
                  <c:v>-6.3285211166367927E-2</c:v>
                </c:pt>
                <c:pt idx="17">
                  <c:v>-6.3993323740749355E-2</c:v>
                </c:pt>
                <c:pt idx="18">
                  <c:v>-6.462306170018664E-2</c:v>
                </c:pt>
                <c:pt idx="19">
                  <c:v>-6.4974336354099632E-2</c:v>
                </c:pt>
                <c:pt idx="20">
                  <c:v>-6.4960485618152361E-2</c:v>
                </c:pt>
                <c:pt idx="21">
                  <c:v>-6.4749718128569472E-2</c:v>
                </c:pt>
                <c:pt idx="22">
                  <c:v>-6.4054684749091276E-2</c:v>
                </c:pt>
                <c:pt idx="23">
                  <c:v>-6.3029156316202775E-2</c:v>
                </c:pt>
                <c:pt idx="24">
                  <c:v>-6.1164066222137825E-2</c:v>
                </c:pt>
                <c:pt idx="25">
                  <c:v>-5.8867451592788486E-2</c:v>
                </c:pt>
                <c:pt idx="26">
                  <c:v>-5.5923700149733142E-2</c:v>
                </c:pt>
                <c:pt idx="27">
                  <c:v>-5.2404826051115676E-2</c:v>
                </c:pt>
                <c:pt idx="28">
                  <c:v>-4.8193358128948191E-2</c:v>
                </c:pt>
                <c:pt idx="29">
                  <c:v>-4.4079330351397626E-2</c:v>
                </c:pt>
                <c:pt idx="30">
                  <c:v>-3.9171735928054618E-2</c:v>
                </c:pt>
                <c:pt idx="31">
                  <c:v>-3.5169031862341563E-2</c:v>
                </c:pt>
                <c:pt idx="32">
                  <c:v>-3.0884029104223998E-2</c:v>
                </c:pt>
                <c:pt idx="33">
                  <c:v>-2.7117946781529231E-2</c:v>
                </c:pt>
                <c:pt idx="34">
                  <c:v>-2.3284564406517567E-2</c:v>
                </c:pt>
                <c:pt idx="35">
                  <c:v>-2.0792664068327155E-2</c:v>
                </c:pt>
                <c:pt idx="36">
                  <c:v>-1.8075965895595104E-2</c:v>
                </c:pt>
                <c:pt idx="37">
                  <c:v>-1.663794836891766E-2</c:v>
                </c:pt>
                <c:pt idx="38">
                  <c:v>-1.5056619469646036E-2</c:v>
                </c:pt>
                <c:pt idx="39">
                  <c:v>-1.4807837993931604E-2</c:v>
                </c:pt>
                <c:pt idx="40">
                  <c:v>-1.4084746775682406E-2</c:v>
                </c:pt>
                <c:pt idx="41">
                  <c:v>-1.4649626653455537E-2</c:v>
                </c:pt>
                <c:pt idx="42">
                  <c:v>-1.6429458963744804E-2</c:v>
                </c:pt>
                <c:pt idx="43">
                  <c:v>-1.7747480081834913E-2</c:v>
                </c:pt>
                <c:pt idx="44">
                  <c:v>-2.2137518442340517E-2</c:v>
                </c:pt>
                <c:pt idx="45">
                  <c:v>-2.9963781489708661E-2</c:v>
                </c:pt>
                <c:pt idx="46">
                  <c:v>-2.9102142615251278E-2</c:v>
                </c:pt>
                <c:pt idx="47">
                  <c:v>-2.7747126102049824E-2</c:v>
                </c:pt>
                <c:pt idx="48">
                  <c:v>-2.7166269356186181E-2</c:v>
                </c:pt>
                <c:pt idx="49">
                  <c:v>-2.8135633766039957E-2</c:v>
                </c:pt>
                <c:pt idx="50">
                  <c:v>-2.6440966976202733E-2</c:v>
                </c:pt>
                <c:pt idx="51">
                  <c:v>-2.4681905331010241E-2</c:v>
                </c:pt>
                <c:pt idx="52">
                  <c:v>-2.6025447694226093E-2</c:v>
                </c:pt>
                <c:pt idx="53">
                  <c:v>-1.6039000246838769E-2</c:v>
                </c:pt>
                <c:pt idx="54">
                  <c:v>-8.3530907264393554E-3</c:v>
                </c:pt>
                <c:pt idx="55">
                  <c:v>-9.029737715995587E-3</c:v>
                </c:pt>
                <c:pt idx="56">
                  <c:v>-1.7822823703527703E-2</c:v>
                </c:pt>
                <c:pt idx="57">
                  <c:v>-1.4944842764374607E-2</c:v>
                </c:pt>
                <c:pt idx="58">
                  <c:v>-1.3632393090404173E-2</c:v>
                </c:pt>
                <c:pt idx="59">
                  <c:v>-8.6685086850128087E-3</c:v>
                </c:pt>
                <c:pt idx="60">
                  <c:v>-6.5416108978578434E-3</c:v>
                </c:pt>
                <c:pt idx="61">
                  <c:v>-2.2459991664369374E-3</c:v>
                </c:pt>
                <c:pt idx="62">
                  <c:v>1.7509809026832123E-3</c:v>
                </c:pt>
                <c:pt idx="63">
                  <c:v>5.173260596736051E-3</c:v>
                </c:pt>
                <c:pt idx="64">
                  <c:v>1.0034207296899196E-2</c:v>
                </c:pt>
                <c:pt idx="65">
                  <c:v>1.4619800536643156E-2</c:v>
                </c:pt>
                <c:pt idx="66">
                  <c:v>5.590747812240099E-3</c:v>
                </c:pt>
                <c:pt idx="67">
                  <c:v>6.0590834056755772E-3</c:v>
                </c:pt>
                <c:pt idx="68">
                  <c:v>4.8607119564199157E-2</c:v>
                </c:pt>
                <c:pt idx="69">
                  <c:v>5.4772031893528701E-2</c:v>
                </c:pt>
                <c:pt idx="70">
                  <c:v>5.9477772441012919E-2</c:v>
                </c:pt>
                <c:pt idx="71">
                  <c:v>2.4031281957880606E-2</c:v>
                </c:pt>
                <c:pt idx="72">
                  <c:v>3.2227719219553794E-2</c:v>
                </c:pt>
                <c:pt idx="73">
                  <c:v>4.129081332968873E-2</c:v>
                </c:pt>
                <c:pt idx="74">
                  <c:v>5.0186784054353777E-2</c:v>
                </c:pt>
                <c:pt idx="75">
                  <c:v>5.7235922125210302E-2</c:v>
                </c:pt>
                <c:pt idx="76">
                  <c:v>4.9809748686411394E-2</c:v>
                </c:pt>
                <c:pt idx="77">
                  <c:v>6.4638591765983591E-2</c:v>
                </c:pt>
                <c:pt idx="78">
                  <c:v>6.4800613833706722E-2</c:v>
                </c:pt>
                <c:pt idx="79">
                  <c:v>2.3349892277210384E-2</c:v>
                </c:pt>
                <c:pt idx="80">
                  <c:v>1.6347543278697179E-2</c:v>
                </c:pt>
                <c:pt idx="81">
                  <c:v>1.1021001501870726E-2</c:v>
                </c:pt>
                <c:pt idx="82">
                  <c:v>7.1169803976057072E-3</c:v>
                </c:pt>
                <c:pt idx="83">
                  <c:v>4.0564714772644977E-2</c:v>
                </c:pt>
                <c:pt idx="84">
                  <c:v>3.8965239442776615E-3</c:v>
                </c:pt>
                <c:pt idx="85">
                  <c:v>1.2647051072699304E-2</c:v>
                </c:pt>
                <c:pt idx="86">
                  <c:v>8.4615940333190448E-3</c:v>
                </c:pt>
                <c:pt idx="87">
                  <c:v>5.5350329992752897E-3</c:v>
                </c:pt>
                <c:pt idx="88">
                  <c:v>1.6210440003850265E-3</c:v>
                </c:pt>
                <c:pt idx="89">
                  <c:v>-2.0124763792391267E-3</c:v>
                </c:pt>
                <c:pt idx="90">
                  <c:v>-4.5504710499244452E-3</c:v>
                </c:pt>
                <c:pt idx="91">
                  <c:v>-8.519216380049887E-3</c:v>
                </c:pt>
                <c:pt idx="92">
                  <c:v>-8.9675893998541496E-3</c:v>
                </c:pt>
                <c:pt idx="93">
                  <c:v>-1.3851534844965679E-2</c:v>
                </c:pt>
                <c:pt idx="94">
                  <c:v>-1.3274015284414877E-2</c:v>
                </c:pt>
                <c:pt idx="95">
                  <c:v>-2.0765415321028883E-2</c:v>
                </c:pt>
                <c:pt idx="96">
                  <c:v>-2.0563743080705615E-2</c:v>
                </c:pt>
                <c:pt idx="97">
                  <c:v>-2.3977160680578664E-2</c:v>
                </c:pt>
                <c:pt idx="98">
                  <c:v>-2.0584077243699338E-2</c:v>
                </c:pt>
                <c:pt idx="99">
                  <c:v>-2.5218254698530715E-2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517-4BF3-AF04-3C9642C0C3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1802096"/>
        <c:axId val="579106400"/>
      </c:scatterChart>
      <c:valAx>
        <c:axId val="641802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579106400"/>
        <c:crosses val="autoZero"/>
        <c:crossBetween val="midCat"/>
      </c:valAx>
      <c:valAx>
        <c:axId val="57910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641802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simple!$B$27:$B$126</c:f>
              <c:numCache>
                <c:formatCode>General</c:formatCode>
                <c:ptCount val="100"/>
                <c:pt idx="0">
                  <c:v>0</c:v>
                </c:pt>
                <c:pt idx="1">
                  <c:v>4.3073189920000005E-3</c:v>
                </c:pt>
                <c:pt idx="2">
                  <c:v>8.6146379840000009E-3</c:v>
                </c:pt>
                <c:pt idx="3">
                  <c:v>1.2921956976000001E-2</c:v>
                </c:pt>
                <c:pt idx="4">
                  <c:v>1.7229275968000002E-2</c:v>
                </c:pt>
                <c:pt idx="5">
                  <c:v>2.1536594960000002E-2</c:v>
                </c:pt>
                <c:pt idx="6">
                  <c:v>2.5843913952000003E-2</c:v>
                </c:pt>
                <c:pt idx="7">
                  <c:v>3.0151232944000003E-2</c:v>
                </c:pt>
                <c:pt idx="8">
                  <c:v>3.4458551936000004E-2</c:v>
                </c:pt>
                <c:pt idx="9">
                  <c:v>3.8765870928000004E-2</c:v>
                </c:pt>
                <c:pt idx="10">
                  <c:v>4.3073189920000005E-2</c:v>
                </c:pt>
                <c:pt idx="11">
                  <c:v>4.7380508912000005E-2</c:v>
                </c:pt>
                <c:pt idx="12">
                  <c:v>5.1687827904000005E-2</c:v>
                </c:pt>
                <c:pt idx="13">
                  <c:v>5.5995146896000006E-2</c:v>
                </c:pt>
                <c:pt idx="14">
                  <c:v>6.0302465888000006E-2</c:v>
                </c:pt>
                <c:pt idx="15">
                  <c:v>6.4609784880000007E-2</c:v>
                </c:pt>
                <c:pt idx="16">
                  <c:v>6.8917103872000007E-2</c:v>
                </c:pt>
                <c:pt idx="17">
                  <c:v>7.3224422864000008E-2</c:v>
                </c:pt>
                <c:pt idx="18">
                  <c:v>7.7531741856000008E-2</c:v>
                </c:pt>
                <c:pt idx="19">
                  <c:v>8.1839060848000009E-2</c:v>
                </c:pt>
                <c:pt idx="20">
                  <c:v>8.6146379840000009E-2</c:v>
                </c:pt>
                <c:pt idx="21">
                  <c:v>9.045369883200001E-2</c:v>
                </c:pt>
                <c:pt idx="22">
                  <c:v>9.476101782400001E-2</c:v>
                </c:pt>
                <c:pt idx="23">
                  <c:v>9.9068336816000011E-2</c:v>
                </c:pt>
                <c:pt idx="24">
                  <c:v>0.10337565580800001</c:v>
                </c:pt>
                <c:pt idx="25">
                  <c:v>0.10768297480000001</c:v>
                </c:pt>
                <c:pt idx="26">
                  <c:v>0.11199029379200001</c:v>
                </c:pt>
                <c:pt idx="27">
                  <c:v>0.11629761278400001</c:v>
                </c:pt>
                <c:pt idx="28">
                  <c:v>0.12060493177600001</c:v>
                </c:pt>
                <c:pt idx="29">
                  <c:v>0.12491225076800001</c:v>
                </c:pt>
                <c:pt idx="30">
                  <c:v>0.12921956976000001</c:v>
                </c:pt>
                <c:pt idx="31">
                  <c:v>0.13352688875200003</c:v>
                </c:pt>
                <c:pt idx="32">
                  <c:v>0.13783420774400001</c:v>
                </c:pt>
                <c:pt idx="33">
                  <c:v>0.142141526736</c:v>
                </c:pt>
                <c:pt idx="34">
                  <c:v>0.14644884572799999</c:v>
                </c:pt>
                <c:pt idx="35">
                  <c:v>0.15075616471999997</c:v>
                </c:pt>
                <c:pt idx="36">
                  <c:v>0.15506348371199996</c:v>
                </c:pt>
                <c:pt idx="37">
                  <c:v>0.15937080270399995</c:v>
                </c:pt>
                <c:pt idx="38">
                  <c:v>0.16367812169599993</c:v>
                </c:pt>
                <c:pt idx="39">
                  <c:v>0.16798544068799992</c:v>
                </c:pt>
                <c:pt idx="40">
                  <c:v>0.17229275967999991</c:v>
                </c:pt>
                <c:pt idx="41">
                  <c:v>0.17660007867199989</c:v>
                </c:pt>
                <c:pt idx="42">
                  <c:v>0.18090739766399988</c:v>
                </c:pt>
                <c:pt idx="43">
                  <c:v>0.18521471665599987</c:v>
                </c:pt>
                <c:pt idx="44">
                  <c:v>0.18952203564799985</c:v>
                </c:pt>
                <c:pt idx="45">
                  <c:v>0.19382935463999984</c:v>
                </c:pt>
                <c:pt idx="46">
                  <c:v>0.19813667363199983</c:v>
                </c:pt>
                <c:pt idx="47">
                  <c:v>0.20244399262399981</c:v>
                </c:pt>
                <c:pt idx="48">
                  <c:v>0.2067513116159998</c:v>
                </c:pt>
                <c:pt idx="49">
                  <c:v>0.21105863060799979</c:v>
                </c:pt>
                <c:pt idx="50">
                  <c:v>0.21536594959999977</c:v>
                </c:pt>
                <c:pt idx="51">
                  <c:v>0.21967326859199976</c:v>
                </c:pt>
                <c:pt idx="52">
                  <c:v>0.22398058758399975</c:v>
                </c:pt>
                <c:pt idx="53">
                  <c:v>0.22828790657599973</c:v>
                </c:pt>
                <c:pt idx="54">
                  <c:v>0.23259522556799972</c:v>
                </c:pt>
                <c:pt idx="55">
                  <c:v>0.23690254455999971</c:v>
                </c:pt>
                <c:pt idx="56">
                  <c:v>0.24120986355199969</c:v>
                </c:pt>
                <c:pt idx="57">
                  <c:v>0.24551718254399968</c:v>
                </c:pt>
                <c:pt idx="58">
                  <c:v>0.24982450153599967</c:v>
                </c:pt>
                <c:pt idx="59">
                  <c:v>0.25413182052799965</c:v>
                </c:pt>
                <c:pt idx="60">
                  <c:v>0.25843913951999964</c:v>
                </c:pt>
                <c:pt idx="61">
                  <c:v>0.26274645851199963</c:v>
                </c:pt>
                <c:pt idx="62">
                  <c:v>0.26705377750399961</c:v>
                </c:pt>
                <c:pt idx="63">
                  <c:v>0.2713610964959996</c:v>
                </c:pt>
                <c:pt idx="64">
                  <c:v>0.27566841548799959</c:v>
                </c:pt>
                <c:pt idx="65">
                  <c:v>0.27997573447999957</c:v>
                </c:pt>
                <c:pt idx="66">
                  <c:v>0.28428305347199956</c:v>
                </c:pt>
                <c:pt idx="67">
                  <c:v>0.28859037246399954</c:v>
                </c:pt>
                <c:pt idx="68">
                  <c:v>0.29289769145599953</c:v>
                </c:pt>
                <c:pt idx="69">
                  <c:v>0.29720501044799952</c:v>
                </c:pt>
                <c:pt idx="70">
                  <c:v>0.3015123294399995</c:v>
                </c:pt>
                <c:pt idx="71">
                  <c:v>0.30581964843199949</c:v>
                </c:pt>
                <c:pt idx="72">
                  <c:v>0.31012696742399948</c:v>
                </c:pt>
                <c:pt idx="73">
                  <c:v>0.31443428641599946</c:v>
                </c:pt>
                <c:pt idx="74">
                  <c:v>0.31874160540799945</c:v>
                </c:pt>
                <c:pt idx="75">
                  <c:v>0.32304892439999944</c:v>
                </c:pt>
                <c:pt idx="76">
                  <c:v>0.32735624339199942</c:v>
                </c:pt>
                <c:pt idx="77">
                  <c:v>0.33166356238399941</c:v>
                </c:pt>
                <c:pt idx="78">
                  <c:v>0.3359708813759994</c:v>
                </c:pt>
                <c:pt idx="79">
                  <c:v>0.34027820036799938</c:v>
                </c:pt>
                <c:pt idx="80">
                  <c:v>0.34458551935999937</c:v>
                </c:pt>
                <c:pt idx="81">
                  <c:v>0.34889283835199936</c:v>
                </c:pt>
                <c:pt idx="82">
                  <c:v>0.35320015734399934</c:v>
                </c:pt>
                <c:pt idx="83">
                  <c:v>0.35750747633599933</c:v>
                </c:pt>
                <c:pt idx="84">
                  <c:v>0.36181479532799932</c:v>
                </c:pt>
                <c:pt idx="85">
                  <c:v>0.3661221143199993</c:v>
                </c:pt>
                <c:pt idx="86">
                  <c:v>0.37042943331199929</c:v>
                </c:pt>
                <c:pt idx="87">
                  <c:v>0.37473675230399928</c:v>
                </c:pt>
                <c:pt idx="88">
                  <c:v>0.37904407129599926</c:v>
                </c:pt>
                <c:pt idx="89">
                  <c:v>0.38335139028799925</c:v>
                </c:pt>
                <c:pt idx="90">
                  <c:v>0.38765870927999924</c:v>
                </c:pt>
                <c:pt idx="91">
                  <c:v>0.39196602827199922</c:v>
                </c:pt>
                <c:pt idx="92">
                  <c:v>0.39627334726399921</c:v>
                </c:pt>
                <c:pt idx="93">
                  <c:v>0.4005806662559992</c:v>
                </c:pt>
                <c:pt idx="94">
                  <c:v>0.40488798524799918</c:v>
                </c:pt>
                <c:pt idx="95">
                  <c:v>0.40919530423999917</c:v>
                </c:pt>
                <c:pt idx="96">
                  <c:v>0.41350262323199916</c:v>
                </c:pt>
                <c:pt idx="97">
                  <c:v>0.41780994222399914</c:v>
                </c:pt>
                <c:pt idx="98">
                  <c:v>0.42211726121599913</c:v>
                </c:pt>
                <c:pt idx="99">
                  <c:v>0.42642458020799912</c:v>
                </c:pt>
              </c:numCache>
            </c:numRef>
          </c:xVal>
          <c:yVal>
            <c:numRef>
              <c:f>simple!$AO$27:$AO$126</c:f>
              <c:numCache>
                <c:formatCode>General</c:formatCode>
                <c:ptCount val="100"/>
                <c:pt idx="0">
                  <c:v>-24.440618233491126</c:v>
                </c:pt>
                <c:pt idx="1">
                  <c:v>-18.07022840922717</c:v>
                </c:pt>
                <c:pt idx="2">
                  <c:v>-11.966083383277851</c:v>
                </c:pt>
                <c:pt idx="3">
                  <c:v>-6.348221313933978</c:v>
                </c:pt>
                <c:pt idx="4">
                  <c:v>-1.3409223884336205</c:v>
                </c:pt>
                <c:pt idx="5">
                  <c:v>2.9839240244578398</c:v>
                </c:pt>
                <c:pt idx="6">
                  <c:v>6.5471800332269119</c:v>
                </c:pt>
                <c:pt idx="7">
                  <c:v>9.2262665072765078</c:v>
                </c:pt>
                <c:pt idx="8">
                  <c:v>10.958484225238861</c:v>
                </c:pt>
                <c:pt idx="9">
                  <c:v>11.674836144577338</c:v>
                </c:pt>
                <c:pt idx="10">
                  <c:v>11.183332531556976</c:v>
                </c:pt>
                <c:pt idx="11">
                  <c:v>9.5185736008577635</c:v>
                </c:pt>
                <c:pt idx="12">
                  <c:v>6.7751233278598875</c:v>
                </c:pt>
                <c:pt idx="13">
                  <c:v>27.027582344398059</c:v>
                </c:pt>
                <c:pt idx="14">
                  <c:v>30.638393521588398</c:v>
                </c:pt>
                <c:pt idx="15">
                  <c:v>33.988327655765453</c:v>
                </c:pt>
                <c:pt idx="16">
                  <c:v>37.05933011725287</c:v>
                </c:pt>
                <c:pt idx="17">
                  <c:v>39.869699197699234</c:v>
                </c:pt>
                <c:pt idx="18">
                  <c:v>42.361102219475157</c:v>
                </c:pt>
                <c:pt idx="19">
                  <c:v>44.456820805918788</c:v>
                </c:pt>
                <c:pt idx="20">
                  <c:v>45.996379800957236</c:v>
                </c:pt>
                <c:pt idx="21">
                  <c:v>46.776320057958806</c:v>
                </c:pt>
                <c:pt idx="22">
                  <c:v>46.548826700370057</c:v>
                </c:pt>
                <c:pt idx="23">
                  <c:v>45.028924044325002</c:v>
                </c:pt>
                <c:pt idx="24">
                  <c:v>42.011951600200788</c:v>
                </c:pt>
                <c:pt idx="25">
                  <c:v>37.409796473037623</c:v>
                </c:pt>
                <c:pt idx="26">
                  <c:v>31.350589241586949</c:v>
                </c:pt>
                <c:pt idx="27">
                  <c:v>24.159852881281395</c:v>
                </c:pt>
                <c:pt idx="28">
                  <c:v>16.309264697478891</c:v>
                </c:pt>
                <c:pt idx="29">
                  <c:v>8.3301935878420785</c:v>
                </c:pt>
                <c:pt idx="30">
                  <c:v>0.70431611680606343</c:v>
                </c:pt>
                <c:pt idx="31">
                  <c:v>-6.189180473492053</c:v>
                </c:pt>
                <c:pt idx="32">
                  <c:v>-12.125413513680908</c:v>
                </c:pt>
                <c:pt idx="33">
                  <c:v>-17.009402512294525</c:v>
                </c:pt>
                <c:pt idx="34">
                  <c:v>-20.905001443019625</c:v>
                </c:pt>
                <c:pt idx="35">
                  <c:v>-23.755855632606742</c:v>
                </c:pt>
                <c:pt idx="36">
                  <c:v>-25.816475612945748</c:v>
                </c:pt>
                <c:pt idx="37">
                  <c:v>-27.164993044647314</c:v>
                </c:pt>
                <c:pt idx="38">
                  <c:v>-4.2290120016344607E-2</c:v>
                </c:pt>
                <c:pt idx="39">
                  <c:v>-10.580134896580509</c:v>
                </c:pt>
                <c:pt idx="40">
                  <c:v>-20.555038028837217</c:v>
                </c:pt>
                <c:pt idx="41">
                  <c:v>-29.318304675652051</c:v>
                </c:pt>
                <c:pt idx="42">
                  <c:v>-36.288125339537693</c:v>
                </c:pt>
                <c:pt idx="43">
                  <c:v>-40.959351411487795</c:v>
                </c:pt>
                <c:pt idx="44">
                  <c:v>-42.992363529654433</c:v>
                </c:pt>
                <c:pt idx="45">
                  <c:v>-42.239335897857735</c:v>
                </c:pt>
                <c:pt idx="46">
                  <c:v>-38.642839429226598</c:v>
                </c:pt>
                <c:pt idx="47">
                  <c:v>-32.523055458430221</c:v>
                </c:pt>
                <c:pt idx="48">
                  <c:v>-24.353323020870739</c:v>
                </c:pt>
                <c:pt idx="49">
                  <c:v>-14.738124367626005</c:v>
                </c:pt>
                <c:pt idx="50">
                  <c:v>-1.3826114346419696</c:v>
                </c:pt>
                <c:pt idx="51">
                  <c:v>-0.6279668356637349</c:v>
                </c:pt>
                <c:pt idx="52">
                  <c:v>7.4850277893175748E-3</c:v>
                </c:pt>
                <c:pt idx="53">
                  <c:v>0.48859923655658583</c:v>
                </c:pt>
                <c:pt idx="54">
                  <c:v>0.6125668690082583</c:v>
                </c:pt>
                <c:pt idx="55">
                  <c:v>0.80071962559218879</c:v>
                </c:pt>
                <c:pt idx="56">
                  <c:v>1.3563985427399088</c:v>
                </c:pt>
                <c:pt idx="57">
                  <c:v>1.2452894817760898</c:v>
                </c:pt>
                <c:pt idx="58">
                  <c:v>1.1002471599755448</c:v>
                </c:pt>
                <c:pt idx="59">
                  <c:v>0.64177443866806905</c:v>
                </c:pt>
                <c:pt idx="60">
                  <c:v>0.33212269649614756</c:v>
                </c:pt>
                <c:pt idx="61">
                  <c:v>-4.3956207383829438E-2</c:v>
                </c:pt>
                <c:pt idx="62">
                  <c:v>-0.25877136589640137</c:v>
                </c:pt>
                <c:pt idx="63">
                  <c:v>-0.94642525586310267</c:v>
                </c:pt>
                <c:pt idx="64">
                  <c:v>-1.9142271440608256</c:v>
                </c:pt>
                <c:pt idx="65">
                  <c:v>-2.97988093924348</c:v>
                </c:pt>
                <c:pt idx="66">
                  <c:v>-1.9726608395348419</c:v>
                </c:pt>
                <c:pt idx="67">
                  <c:v>-2.2834830477834629</c:v>
                </c:pt>
                <c:pt idx="68">
                  <c:v>-9.641447328047299</c:v>
                </c:pt>
                <c:pt idx="69">
                  <c:v>-10.699752476812399</c:v>
                </c:pt>
                <c:pt idx="70">
                  <c:v>-11.058020189714878</c:v>
                </c:pt>
                <c:pt idx="71">
                  <c:v>-4.6907367594830207</c:v>
                </c:pt>
                <c:pt idx="72">
                  <c:v>-4.9152797757292843</c:v>
                </c:pt>
                <c:pt idx="73">
                  <c:v>-4.5464179436780459</c:v>
                </c:pt>
                <c:pt idx="74">
                  <c:v>-3.4099364547036028</c:v>
                </c:pt>
                <c:pt idx="75">
                  <c:v>-1.5299239318663944</c:v>
                </c:pt>
                <c:pt idx="76">
                  <c:v>-1.4833624914577319</c:v>
                </c:pt>
                <c:pt idx="77">
                  <c:v>2.874135539558591</c:v>
                </c:pt>
                <c:pt idx="78">
                  <c:v>4.5839153904360668</c:v>
                </c:pt>
                <c:pt idx="79">
                  <c:v>-0.72877215022275266</c:v>
                </c:pt>
                <c:pt idx="80">
                  <c:v>-1.2236891398147371</c:v>
                </c:pt>
                <c:pt idx="81">
                  <c:v>-1.6488393166185613</c:v>
                </c:pt>
                <c:pt idx="82">
                  <c:v>-1.9049585040745138</c:v>
                </c:pt>
                <c:pt idx="83">
                  <c:v>3.8907917991909899</c:v>
                </c:pt>
                <c:pt idx="84">
                  <c:v>-1.6598983758746095</c:v>
                </c:pt>
                <c:pt idx="85">
                  <c:v>-5.0006227159352025E-2</c:v>
                </c:pt>
                <c:pt idx="86">
                  <c:v>-0.32716273445996652</c:v>
                </c:pt>
                <c:pt idx="87">
                  <c:v>-0.40459752415439754</c:v>
                </c:pt>
                <c:pt idx="88">
                  <c:v>-0.86673760965809743</c:v>
                </c:pt>
                <c:pt idx="89">
                  <c:v>-0.90782670882925165</c:v>
                </c:pt>
                <c:pt idx="90">
                  <c:v>-0.97837163003451022</c:v>
                </c:pt>
                <c:pt idx="91">
                  <c:v>-1.2385100153737911</c:v>
                </c:pt>
                <c:pt idx="92">
                  <c:v>-1.1808480917963937</c:v>
                </c:pt>
                <c:pt idx="93">
                  <c:v>-1.6393823826268683</c:v>
                </c:pt>
                <c:pt idx="94">
                  <c:v>-1.4480355138300567</c:v>
                </c:pt>
                <c:pt idx="95">
                  <c:v>-2.1705904098347837</c:v>
                </c:pt>
                <c:pt idx="96">
                  <c:v>-1.9152386233595744</c:v>
                </c:pt>
                <c:pt idx="97">
                  <c:v>-1.9115729444400462</c:v>
                </c:pt>
                <c:pt idx="98">
                  <c:v>-1.2842029433545423</c:v>
                </c:pt>
                <c:pt idx="99">
                  <c:v>-1.022513054874381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7C0-495D-A05B-8219A79A4C26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simple!$B$27:$B$126</c:f>
              <c:numCache>
                <c:formatCode>General</c:formatCode>
                <c:ptCount val="100"/>
                <c:pt idx="0">
                  <c:v>0</c:v>
                </c:pt>
                <c:pt idx="1">
                  <c:v>4.3073189920000005E-3</c:v>
                </c:pt>
                <c:pt idx="2">
                  <c:v>8.6146379840000009E-3</c:v>
                </c:pt>
                <c:pt idx="3">
                  <c:v>1.2921956976000001E-2</c:v>
                </c:pt>
                <c:pt idx="4">
                  <c:v>1.7229275968000002E-2</c:v>
                </c:pt>
                <c:pt idx="5">
                  <c:v>2.1536594960000002E-2</c:v>
                </c:pt>
                <c:pt idx="6">
                  <c:v>2.5843913952000003E-2</c:v>
                </c:pt>
                <c:pt idx="7">
                  <c:v>3.0151232944000003E-2</c:v>
                </c:pt>
                <c:pt idx="8">
                  <c:v>3.4458551936000004E-2</c:v>
                </c:pt>
                <c:pt idx="9">
                  <c:v>3.8765870928000004E-2</c:v>
                </c:pt>
                <c:pt idx="10">
                  <c:v>4.3073189920000005E-2</c:v>
                </c:pt>
                <c:pt idx="11">
                  <c:v>4.7380508912000005E-2</c:v>
                </c:pt>
                <c:pt idx="12">
                  <c:v>5.1687827904000005E-2</c:v>
                </c:pt>
                <c:pt idx="13">
                  <c:v>5.5995146896000006E-2</c:v>
                </c:pt>
                <c:pt idx="14">
                  <c:v>6.0302465888000006E-2</c:v>
                </c:pt>
                <c:pt idx="15">
                  <c:v>6.4609784880000007E-2</c:v>
                </c:pt>
                <c:pt idx="16">
                  <c:v>6.8917103872000007E-2</c:v>
                </c:pt>
                <c:pt idx="17">
                  <c:v>7.3224422864000008E-2</c:v>
                </c:pt>
                <c:pt idx="18">
                  <c:v>7.7531741856000008E-2</c:v>
                </c:pt>
                <c:pt idx="19">
                  <c:v>8.1839060848000009E-2</c:v>
                </c:pt>
                <c:pt idx="20">
                  <c:v>8.6146379840000009E-2</c:v>
                </c:pt>
                <c:pt idx="21">
                  <c:v>9.045369883200001E-2</c:v>
                </c:pt>
                <c:pt idx="22">
                  <c:v>9.476101782400001E-2</c:v>
                </c:pt>
                <c:pt idx="23">
                  <c:v>9.9068336816000011E-2</c:v>
                </c:pt>
                <c:pt idx="24">
                  <c:v>0.10337565580800001</c:v>
                </c:pt>
                <c:pt idx="25">
                  <c:v>0.10768297480000001</c:v>
                </c:pt>
                <c:pt idx="26">
                  <c:v>0.11199029379200001</c:v>
                </c:pt>
                <c:pt idx="27">
                  <c:v>0.11629761278400001</c:v>
                </c:pt>
                <c:pt idx="28">
                  <c:v>0.12060493177600001</c:v>
                </c:pt>
                <c:pt idx="29">
                  <c:v>0.12491225076800001</c:v>
                </c:pt>
                <c:pt idx="30">
                  <c:v>0.12921956976000001</c:v>
                </c:pt>
                <c:pt idx="31">
                  <c:v>0.13352688875200003</c:v>
                </c:pt>
                <c:pt idx="32">
                  <c:v>0.13783420774400001</c:v>
                </c:pt>
                <c:pt idx="33">
                  <c:v>0.142141526736</c:v>
                </c:pt>
                <c:pt idx="34">
                  <c:v>0.14644884572799999</c:v>
                </c:pt>
                <c:pt idx="35">
                  <c:v>0.15075616471999997</c:v>
                </c:pt>
                <c:pt idx="36">
                  <c:v>0.15506348371199996</c:v>
                </c:pt>
                <c:pt idx="37">
                  <c:v>0.15937080270399995</c:v>
                </c:pt>
                <c:pt idx="38">
                  <c:v>0.16367812169599993</c:v>
                </c:pt>
                <c:pt idx="39">
                  <c:v>0.16798544068799992</c:v>
                </c:pt>
                <c:pt idx="40">
                  <c:v>0.17229275967999991</c:v>
                </c:pt>
                <c:pt idx="41">
                  <c:v>0.17660007867199989</c:v>
                </c:pt>
                <c:pt idx="42">
                  <c:v>0.18090739766399988</c:v>
                </c:pt>
                <c:pt idx="43">
                  <c:v>0.18521471665599987</c:v>
                </c:pt>
                <c:pt idx="44">
                  <c:v>0.18952203564799985</c:v>
                </c:pt>
                <c:pt idx="45">
                  <c:v>0.19382935463999984</c:v>
                </c:pt>
                <c:pt idx="46">
                  <c:v>0.19813667363199983</c:v>
                </c:pt>
                <c:pt idx="47">
                  <c:v>0.20244399262399981</c:v>
                </c:pt>
                <c:pt idx="48">
                  <c:v>0.2067513116159998</c:v>
                </c:pt>
                <c:pt idx="49">
                  <c:v>0.21105863060799979</c:v>
                </c:pt>
                <c:pt idx="50">
                  <c:v>0.21536594959999977</c:v>
                </c:pt>
                <c:pt idx="51">
                  <c:v>0.21967326859199976</c:v>
                </c:pt>
                <c:pt idx="52">
                  <c:v>0.22398058758399975</c:v>
                </c:pt>
                <c:pt idx="53">
                  <c:v>0.22828790657599973</c:v>
                </c:pt>
                <c:pt idx="54">
                  <c:v>0.23259522556799972</c:v>
                </c:pt>
                <c:pt idx="55">
                  <c:v>0.23690254455999971</c:v>
                </c:pt>
                <c:pt idx="56">
                  <c:v>0.24120986355199969</c:v>
                </c:pt>
                <c:pt idx="57">
                  <c:v>0.24551718254399968</c:v>
                </c:pt>
                <c:pt idx="58">
                  <c:v>0.24982450153599967</c:v>
                </c:pt>
                <c:pt idx="59">
                  <c:v>0.25413182052799965</c:v>
                </c:pt>
                <c:pt idx="60">
                  <c:v>0.25843913951999964</c:v>
                </c:pt>
                <c:pt idx="61">
                  <c:v>0.26274645851199963</c:v>
                </c:pt>
                <c:pt idx="62">
                  <c:v>0.26705377750399961</c:v>
                </c:pt>
                <c:pt idx="63">
                  <c:v>0.2713610964959996</c:v>
                </c:pt>
                <c:pt idx="64">
                  <c:v>0.27566841548799959</c:v>
                </c:pt>
                <c:pt idx="65">
                  <c:v>0.27997573447999957</c:v>
                </c:pt>
                <c:pt idx="66">
                  <c:v>0.28428305347199956</c:v>
                </c:pt>
                <c:pt idx="67">
                  <c:v>0.28859037246399954</c:v>
                </c:pt>
                <c:pt idx="68">
                  <c:v>0.29289769145599953</c:v>
                </c:pt>
                <c:pt idx="69">
                  <c:v>0.29720501044799952</c:v>
                </c:pt>
                <c:pt idx="70">
                  <c:v>0.3015123294399995</c:v>
                </c:pt>
                <c:pt idx="71">
                  <c:v>0.30581964843199949</c:v>
                </c:pt>
                <c:pt idx="72">
                  <c:v>0.31012696742399948</c:v>
                </c:pt>
                <c:pt idx="73">
                  <c:v>0.31443428641599946</c:v>
                </c:pt>
                <c:pt idx="74">
                  <c:v>0.31874160540799945</c:v>
                </c:pt>
                <c:pt idx="75">
                  <c:v>0.32304892439999944</c:v>
                </c:pt>
                <c:pt idx="76">
                  <c:v>0.32735624339199942</c:v>
                </c:pt>
                <c:pt idx="77">
                  <c:v>0.33166356238399941</c:v>
                </c:pt>
                <c:pt idx="78">
                  <c:v>0.3359708813759994</c:v>
                </c:pt>
                <c:pt idx="79">
                  <c:v>0.34027820036799938</c:v>
                </c:pt>
                <c:pt idx="80">
                  <c:v>0.34458551935999937</c:v>
                </c:pt>
                <c:pt idx="81">
                  <c:v>0.34889283835199936</c:v>
                </c:pt>
                <c:pt idx="82">
                  <c:v>0.35320015734399934</c:v>
                </c:pt>
                <c:pt idx="83">
                  <c:v>0.35750747633599933</c:v>
                </c:pt>
                <c:pt idx="84">
                  <c:v>0.36181479532799932</c:v>
                </c:pt>
                <c:pt idx="85">
                  <c:v>0.3661221143199993</c:v>
                </c:pt>
                <c:pt idx="86">
                  <c:v>0.37042943331199929</c:v>
                </c:pt>
                <c:pt idx="87">
                  <c:v>0.37473675230399928</c:v>
                </c:pt>
                <c:pt idx="88">
                  <c:v>0.37904407129599926</c:v>
                </c:pt>
                <c:pt idx="89">
                  <c:v>0.38335139028799925</c:v>
                </c:pt>
                <c:pt idx="90">
                  <c:v>0.38765870927999924</c:v>
                </c:pt>
                <c:pt idx="91">
                  <c:v>0.39196602827199922</c:v>
                </c:pt>
                <c:pt idx="92">
                  <c:v>0.39627334726399921</c:v>
                </c:pt>
                <c:pt idx="93">
                  <c:v>0.4005806662559992</c:v>
                </c:pt>
                <c:pt idx="94">
                  <c:v>0.40488798524799918</c:v>
                </c:pt>
                <c:pt idx="95">
                  <c:v>0.40919530423999917</c:v>
                </c:pt>
                <c:pt idx="96">
                  <c:v>0.41350262323199916</c:v>
                </c:pt>
                <c:pt idx="97">
                  <c:v>0.41780994222399914</c:v>
                </c:pt>
                <c:pt idx="98">
                  <c:v>0.42211726121599913</c:v>
                </c:pt>
                <c:pt idx="99">
                  <c:v>0.42642458020799912</c:v>
                </c:pt>
              </c:numCache>
            </c:numRef>
          </c:xVal>
          <c:yVal>
            <c:numRef>
              <c:f>simple!$AP$27:$AP$126</c:f>
              <c:numCache>
                <c:formatCode>General</c:formatCode>
                <c:ptCount val="100"/>
                <c:pt idx="0">
                  <c:v>156.93416851599068</c:v>
                </c:pt>
                <c:pt idx="1">
                  <c:v>155.52684338647978</c:v>
                </c:pt>
                <c:pt idx="2">
                  <c:v>154.13579617827747</c:v>
                </c:pt>
                <c:pt idx="3">
                  <c:v>152.62842875208807</c:v>
                </c:pt>
                <c:pt idx="4">
                  <c:v>150.80112784630896</c:v>
                </c:pt>
                <c:pt idx="5">
                  <c:v>148.42198365275897</c:v>
                </c:pt>
                <c:pt idx="6">
                  <c:v>145.3739492225495</c:v>
                </c:pt>
                <c:pt idx="7">
                  <c:v>141.92870759019695</c:v>
                </c:pt>
                <c:pt idx="8">
                  <c:v>137.87008850700929</c:v>
                </c:pt>
                <c:pt idx="9">
                  <c:v>133.30912900783898</c:v>
                </c:pt>
                <c:pt idx="10">
                  <c:v>129.21495591579964</c:v>
                </c:pt>
                <c:pt idx="11">
                  <c:v>125.72587909590598</c:v>
                </c:pt>
                <c:pt idx="12">
                  <c:v>123.18229941639686</c:v>
                </c:pt>
                <c:pt idx="13">
                  <c:v>109.43099072220426</c:v>
                </c:pt>
                <c:pt idx="14">
                  <c:v>101.75014779161633</c:v>
                </c:pt>
                <c:pt idx="15">
                  <c:v>93.886099559503151</c:v>
                </c:pt>
                <c:pt idx="16">
                  <c:v>86.145536773330591</c:v>
                </c:pt>
                <c:pt idx="17">
                  <c:v>78.885288256390979</c:v>
                </c:pt>
                <c:pt idx="18">
                  <c:v>72.639971072505844</c:v>
                </c:pt>
                <c:pt idx="19">
                  <c:v>67.978528393318939</c:v>
                </c:pt>
                <c:pt idx="20">
                  <c:v>65.515834729007906</c:v>
                </c:pt>
                <c:pt idx="21">
                  <c:v>65.811199804662934</c:v>
                </c:pt>
                <c:pt idx="22">
                  <c:v>69.246409694658212</c:v>
                </c:pt>
                <c:pt idx="23">
                  <c:v>75.877196489989899</c:v>
                </c:pt>
                <c:pt idx="24">
                  <c:v>85.371913103475606</c:v>
                </c:pt>
                <c:pt idx="25">
                  <c:v>96.978646194815084</c:v>
                </c:pt>
                <c:pt idx="26">
                  <c:v>109.68509949610684</c:v>
                </c:pt>
                <c:pt idx="27">
                  <c:v>122.36719855943726</c:v>
                </c:pt>
                <c:pt idx="28">
                  <c:v>134.04982150429163</c:v>
                </c:pt>
                <c:pt idx="29">
                  <c:v>144.0441431927641</c:v>
                </c:pt>
                <c:pt idx="30">
                  <c:v>152.01327450115113</c:v>
                </c:pt>
                <c:pt idx="31">
                  <c:v>157.9387803824936</c:v>
                </c:pt>
                <c:pt idx="32">
                  <c:v>162.01837399838672</c:v>
                </c:pt>
                <c:pt idx="33">
                  <c:v>164.57084289612075</c:v>
                </c:pt>
                <c:pt idx="34">
                  <c:v>165.86464538021698</c:v>
                </c:pt>
                <c:pt idx="35">
                  <c:v>166.4447442278252</c:v>
                </c:pt>
                <c:pt idx="36">
                  <c:v>166.35779654284764</c:v>
                </c:pt>
                <c:pt idx="37">
                  <c:v>165.88094265600049</c:v>
                </c:pt>
                <c:pt idx="38">
                  <c:v>137.50175336669801</c:v>
                </c:pt>
                <c:pt idx="39">
                  <c:v>149.05293096893016</c:v>
                </c:pt>
                <c:pt idx="40">
                  <c:v>158.82339406518241</c:v>
                </c:pt>
                <c:pt idx="41">
                  <c:v>166.53764112535811</c:v>
                </c:pt>
                <c:pt idx="42">
                  <c:v>172.07649714691618</c:v>
                </c:pt>
                <c:pt idx="43">
                  <c:v>175.4055734217246</c:v>
                </c:pt>
                <c:pt idx="44">
                  <c:v>176.59574305854872</c:v>
                </c:pt>
                <c:pt idx="45">
                  <c:v>175.76400859983329</c:v>
                </c:pt>
                <c:pt idx="46">
                  <c:v>173.05598786829376</c:v>
                </c:pt>
                <c:pt idx="47">
                  <c:v>168.6900546429595</c:v>
                </c:pt>
                <c:pt idx="48">
                  <c:v>162.90339995420379</c:v>
                </c:pt>
                <c:pt idx="49">
                  <c:v>155.96901506417194</c:v>
                </c:pt>
                <c:pt idx="50">
                  <c:v>10.122664253516934</c:v>
                </c:pt>
                <c:pt idx="51">
                  <c:v>10.188760243125966</c:v>
                </c:pt>
                <c:pt idx="52">
                  <c:v>10.118222506006221</c:v>
                </c:pt>
                <c:pt idx="53">
                  <c:v>10.251230474473846</c:v>
                </c:pt>
                <c:pt idx="54">
                  <c:v>10.105705807892811</c:v>
                </c:pt>
                <c:pt idx="55">
                  <c:v>9.7276371896397613</c:v>
                </c:pt>
                <c:pt idx="56">
                  <c:v>9.1265812223063918</c:v>
                </c:pt>
                <c:pt idx="57">
                  <c:v>8.4750557939243514</c:v>
                </c:pt>
                <c:pt idx="58">
                  <c:v>7.6743317029447935</c:v>
                </c:pt>
                <c:pt idx="59">
                  <c:v>6.7730855153100853</c:v>
                </c:pt>
                <c:pt idx="60">
                  <c:v>5.8579382051108846</c:v>
                </c:pt>
                <c:pt idx="61">
                  <c:v>4.9720392352181735</c:v>
                </c:pt>
                <c:pt idx="62">
                  <c:v>4.2042579583120139</c:v>
                </c:pt>
                <c:pt idx="63">
                  <c:v>3.0203617636694657</c:v>
                </c:pt>
                <c:pt idx="64">
                  <c:v>1.9404208844272652</c:v>
                </c:pt>
                <c:pt idx="65">
                  <c:v>0.86900253007733408</c:v>
                </c:pt>
                <c:pt idx="66">
                  <c:v>-0.14737172202005144</c:v>
                </c:pt>
                <c:pt idx="67">
                  <c:v>-1.1874011126231068</c:v>
                </c:pt>
                <c:pt idx="68">
                  <c:v>-0.91672109819402969</c:v>
                </c:pt>
                <c:pt idx="69">
                  <c:v>-0.99617922222272703</c:v>
                </c:pt>
                <c:pt idx="70">
                  <c:v>-0.8261758641916348</c:v>
                </c:pt>
                <c:pt idx="71">
                  <c:v>-4.443650083040156</c:v>
                </c:pt>
                <c:pt idx="72">
                  <c:v>-4.7200338035443377</c:v>
                </c:pt>
                <c:pt idx="73">
                  <c:v>-4.6140213910274976</c:v>
                </c:pt>
                <c:pt idx="74">
                  <c:v>-4.0700362948029873</c:v>
                </c:pt>
                <c:pt idx="75">
                  <c:v>-3.181222152252273</c:v>
                </c:pt>
                <c:pt idx="76">
                  <c:v>5.0330140738191256</c:v>
                </c:pt>
                <c:pt idx="77">
                  <c:v>-0.85209756039373996</c:v>
                </c:pt>
                <c:pt idx="78">
                  <c:v>0.27016503353657306</c:v>
                </c:pt>
                <c:pt idx="79">
                  <c:v>6.0406884417885767</c:v>
                </c:pt>
                <c:pt idx="80">
                  <c:v>5.6689408498569955</c:v>
                </c:pt>
                <c:pt idx="81">
                  <c:v>5.1114848848480001</c:v>
                </c:pt>
                <c:pt idx="82">
                  <c:v>4.4754000326246191</c:v>
                </c:pt>
                <c:pt idx="83">
                  <c:v>2.5425442777463996</c:v>
                </c:pt>
                <c:pt idx="84">
                  <c:v>3.153534724438761</c:v>
                </c:pt>
                <c:pt idx="85">
                  <c:v>2.3314065959911123</c:v>
                </c:pt>
                <c:pt idx="86">
                  <c:v>1.9091080183278062</c:v>
                </c:pt>
                <c:pt idx="87">
                  <c:v>1.482420555926693</c:v>
                </c:pt>
                <c:pt idx="88">
                  <c:v>4.4987458773108004</c:v>
                </c:pt>
                <c:pt idx="89">
                  <c:v>2.8184302197125919</c:v>
                </c:pt>
                <c:pt idx="90">
                  <c:v>1.2006709013378183</c:v>
                </c:pt>
                <c:pt idx="91">
                  <c:v>-0.22205967582035591</c:v>
                </c:pt>
                <c:pt idx="92">
                  <c:v>-1.4750152931776546</c:v>
                </c:pt>
                <c:pt idx="93">
                  <c:v>-2.2966974142575944</c:v>
                </c:pt>
                <c:pt idx="94">
                  <c:v>-2.9025018099760782</c:v>
                </c:pt>
                <c:pt idx="95">
                  <c:v>-2.8207899667509722</c:v>
                </c:pt>
                <c:pt idx="96">
                  <c:v>-2.6539549651139751</c:v>
                </c:pt>
                <c:pt idx="97">
                  <c:v>-1.9850748872959301</c:v>
                </c:pt>
                <c:pt idx="98">
                  <c:v>-1.3591338238613462</c:v>
                </c:pt>
                <c:pt idx="99">
                  <c:v>-0.20906004712991955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7C0-495D-A05B-8219A79A4C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2181440"/>
        <c:axId val="2023082528"/>
      </c:scatterChart>
      <c:valAx>
        <c:axId val="2122181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023082528"/>
        <c:crosses val="autoZero"/>
        <c:crossBetween val="midCat"/>
      </c:valAx>
      <c:valAx>
        <c:axId val="202308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122181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426720</xdr:colOff>
      <xdr:row>1</xdr:row>
      <xdr:rowOff>83820</xdr:rowOff>
    </xdr:from>
    <xdr:to>
      <xdr:col>8</xdr:col>
      <xdr:colOff>243840</xdr:colOff>
      <xdr:row>16</xdr:row>
      <xdr:rowOff>83820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4750D20-0EA8-F9B4-8EA9-315BF04C39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739140</xdr:colOff>
      <xdr:row>10</xdr:row>
      <xdr:rowOff>160020</xdr:rowOff>
    </xdr:from>
    <xdr:to>
      <xdr:col>18</xdr:col>
      <xdr:colOff>632460</xdr:colOff>
      <xdr:row>21</xdr:row>
      <xdr:rowOff>175260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9E4C668-80E6-01E8-6110-C7E8D8CD46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68580</xdr:colOff>
      <xdr:row>0</xdr:row>
      <xdr:rowOff>0</xdr:rowOff>
    </xdr:from>
    <xdr:to>
      <xdr:col>18</xdr:col>
      <xdr:colOff>449580</xdr:colOff>
      <xdr:row>11</xdr:row>
      <xdr:rowOff>144780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9A654AAE-2688-65D7-FF68-F126E71BCB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670560</xdr:colOff>
      <xdr:row>2</xdr:row>
      <xdr:rowOff>152400</xdr:rowOff>
    </xdr:from>
    <xdr:to>
      <xdr:col>17</xdr:col>
      <xdr:colOff>693420</xdr:colOff>
      <xdr:row>23</xdr:row>
      <xdr:rowOff>60960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D0510094-535A-73AB-11AE-8DF8E58B4D45}"/>
            </a:ext>
          </a:extLst>
        </xdr:cNvPr>
        <xdr:cNvCxnSpPr/>
      </xdr:nvCxnSpPr>
      <xdr:spPr>
        <a:xfrm flipH="1">
          <a:off x="12763500" y="518160"/>
          <a:ext cx="22860" cy="37490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266700</xdr:colOff>
      <xdr:row>16</xdr:row>
      <xdr:rowOff>60960</xdr:rowOff>
    </xdr:from>
    <xdr:to>
      <xdr:col>7</xdr:col>
      <xdr:colOff>411480</xdr:colOff>
      <xdr:row>18</xdr:row>
      <xdr:rowOff>144780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0101A6D1-2717-5045-2E9D-81DECDF38758}"/>
            </a:ext>
          </a:extLst>
        </xdr:cNvPr>
        <xdr:cNvSpPr/>
      </xdr:nvSpPr>
      <xdr:spPr>
        <a:xfrm>
          <a:off x="3710940" y="2987040"/>
          <a:ext cx="1729740" cy="44958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48</xdr:col>
      <xdr:colOff>259080</xdr:colOff>
      <xdr:row>5</xdr:row>
      <xdr:rowOff>167640</xdr:rowOff>
    </xdr:from>
    <xdr:to>
      <xdr:col>54</xdr:col>
      <xdr:colOff>76200</xdr:colOff>
      <xdr:row>20</xdr:row>
      <xdr:rowOff>167640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4BF46A51-8390-3F55-1D9E-EF0827A0A2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37</xdr:col>
      <xdr:colOff>76200</xdr:colOff>
      <xdr:row>3</xdr:row>
      <xdr:rowOff>53340</xdr:rowOff>
    </xdr:from>
    <xdr:to>
      <xdr:col>42</xdr:col>
      <xdr:colOff>685800</xdr:colOff>
      <xdr:row>18</xdr:row>
      <xdr:rowOff>53340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95BFA1D0-D419-5BF9-0F1D-524780AC7C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3A32CB0-454A-4129-8C42-4B88A8855E99}">
  <we:reference id="wa104100404" version="3.0.0.1" store="es-ES" storeType="OMEX"/>
  <we:alternateReferences>
    <we:reference id="wa104100404" version="3.0.0.1" store="wa104100404" storeType="OMEX"/>
  </we:alternateReferences>
  <we:properties>
    <we:property name="OyEZCFkCTAYNLTUNKgYQPS8=" value="&quot;Dxoz&quot;"/>
    <we:property name="OyEZCFkCTDgDOQ4BNg==" value="&quot;eg==&quot;"/>
    <we:property name="OyEZCFkCTDoAKw==" value="&quot;&quot;"/>
    <we:property name="UniqueID" value="&quot;20246231721753786896&quot;"/>
    <we:property name="OyEZCFkCTAYNLTUNKgYbNi8=" value="&quot;eQ==&quot;"/>
  </we:properties>
  <we:bindings>
    <we:binding id="refEdit" type="matrix" appref="{12327026-F5CC-4C61-BC1D-0DEC2EBB82AE}"/>
    <we:binding id="Worker" type="matrix" appref="{4A813F65-9A4E-422C-8085-90BAD00B68C2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61B92-BCF5-4719-9CB3-0AE0889CD486}">
  <dimension ref="A1:XFD1048555"/>
  <sheetViews>
    <sheetView tabSelected="1" topLeftCell="A9" zoomScaleNormal="100" workbookViewId="0">
      <selection activeCell="J6" sqref="J6"/>
    </sheetView>
  </sheetViews>
  <sheetFormatPr baseColWidth="10" defaultRowHeight="14.4" x14ac:dyDescent="0.3"/>
  <cols>
    <col min="1" max="1" width="4" bestFit="1" customWidth="1"/>
    <col min="12" max="13" width="11.5546875" customWidth="1"/>
    <col min="20" max="20" width="12.6640625" bestFit="1" customWidth="1"/>
    <col min="23" max="23" width="12.6640625" bestFit="1" customWidth="1"/>
    <col min="25" max="25" width="11.5546875" customWidth="1"/>
    <col min="26" max="26" width="12.6640625" bestFit="1" customWidth="1"/>
  </cols>
  <sheetData>
    <row r="1" spans="2:4" x14ac:dyDescent="0.3">
      <c r="B1" t="s">
        <v>6</v>
      </c>
    </row>
    <row r="2" spans="2:4" x14ac:dyDescent="0.3">
      <c r="B2" s="12" t="s">
        <v>7</v>
      </c>
      <c r="C2" s="12">
        <v>3.0599999999999999E-2</v>
      </c>
      <c r="D2" s="12" t="s">
        <v>30</v>
      </c>
    </row>
    <row r="3" spans="2:4" x14ac:dyDescent="0.3">
      <c r="B3" s="12" t="s">
        <v>8</v>
      </c>
      <c r="C3" s="12">
        <v>6.5000000000000002E-2</v>
      </c>
      <c r="D3" s="12" t="s">
        <v>30</v>
      </c>
    </row>
    <row r="4" spans="2:4" x14ac:dyDescent="0.3">
      <c r="B4" s="12" t="s">
        <v>17</v>
      </c>
      <c r="C4" s="12">
        <v>4.4999999999999998E-2</v>
      </c>
      <c r="D4" s="12" t="s">
        <v>30</v>
      </c>
    </row>
    <row r="5" spans="2:4" x14ac:dyDescent="0.3">
      <c r="B5" s="12" t="s">
        <v>9</v>
      </c>
      <c r="C5" s="12">
        <v>0.5</v>
      </c>
      <c r="D5" s="12" t="s">
        <v>66</v>
      </c>
    </row>
    <row r="6" spans="2:4" x14ac:dyDescent="0.3">
      <c r="B6" s="12" t="s">
        <v>10</v>
      </c>
      <c r="C6" s="12">
        <v>1.2</v>
      </c>
      <c r="D6" s="12" t="s">
        <v>66</v>
      </c>
    </row>
    <row r="7" spans="2:4" x14ac:dyDescent="0.3">
      <c r="B7" s="12" t="s">
        <v>39</v>
      </c>
      <c r="C7" s="12">
        <f>-127600/1000/1000000</f>
        <v>-1.2759999999999998E-4</v>
      </c>
      <c r="D7" s="12" t="s">
        <v>44</v>
      </c>
    </row>
    <row r="8" spans="2:4" x14ac:dyDescent="0.3">
      <c r="B8" s="12" t="s">
        <v>40</v>
      </c>
      <c r="C8" s="12"/>
      <c r="D8" s="12"/>
    </row>
    <row r="9" spans="2:4" x14ac:dyDescent="0.3">
      <c r="B9" s="12" t="s">
        <v>41</v>
      </c>
      <c r="C9" s="12">
        <f>+C2/2</f>
        <v>1.5299999999999999E-2</v>
      </c>
      <c r="D9" s="12" t="s">
        <v>30</v>
      </c>
    </row>
    <row r="10" spans="2:4" x14ac:dyDescent="0.3">
      <c r="B10" s="12" t="s">
        <v>42</v>
      </c>
      <c r="C10" s="12">
        <f>+C3/2</f>
        <v>3.2500000000000001E-2</v>
      </c>
      <c r="D10" s="12" t="s">
        <v>30</v>
      </c>
    </row>
    <row r="11" spans="2:4" x14ac:dyDescent="0.3">
      <c r="B11" s="12" t="s">
        <v>31</v>
      </c>
      <c r="C11" s="12">
        <v>9.82</v>
      </c>
      <c r="D11" s="12" t="s">
        <v>43</v>
      </c>
    </row>
    <row r="12" spans="2:4" x14ac:dyDescent="0.3">
      <c r="B12" s="12" t="s">
        <v>70</v>
      </c>
      <c r="C12" s="12">
        <f>0.325*2</f>
        <v>0.65</v>
      </c>
      <c r="D12" s="12" t="s">
        <v>30</v>
      </c>
    </row>
    <row r="13" spans="2:4" x14ac:dyDescent="0.3">
      <c r="B13" s="12" t="s">
        <v>72</v>
      </c>
      <c r="C13" s="12">
        <f>+C12/2</f>
        <v>0.32500000000000001</v>
      </c>
      <c r="D13" s="12" t="s">
        <v>30</v>
      </c>
    </row>
    <row r="14" spans="2:4" x14ac:dyDescent="0.3">
      <c r="B14" s="12" t="s">
        <v>71</v>
      </c>
      <c r="C14" s="12">
        <v>20</v>
      </c>
      <c r="D14" s="12" t="s">
        <v>66</v>
      </c>
    </row>
    <row r="15" spans="2:4" x14ac:dyDescent="0.3">
      <c r="B15" s="15" t="s">
        <v>16</v>
      </c>
      <c r="C15" s="15">
        <v>0.2153659496</v>
      </c>
      <c r="D15" s="15" t="s">
        <v>30</v>
      </c>
    </row>
    <row r="16" spans="2:4" x14ac:dyDescent="0.3">
      <c r="B16" s="15" t="s">
        <v>34</v>
      </c>
      <c r="C16" s="15">
        <v>1</v>
      </c>
      <c r="D16" s="15" t="s">
        <v>35</v>
      </c>
    </row>
    <row r="17" spans="1:57" x14ac:dyDescent="0.3">
      <c r="B17" s="15" t="s">
        <v>11</v>
      </c>
      <c r="C17" s="15">
        <v>0.1</v>
      </c>
      <c r="D17" s="15" t="s">
        <v>30</v>
      </c>
    </row>
    <row r="18" spans="1:57" x14ac:dyDescent="0.3">
      <c r="B18" s="13" t="s">
        <v>2</v>
      </c>
      <c r="C18" s="13">
        <f>+C16/C15/2</f>
        <v>2.3216297698343302</v>
      </c>
      <c r="D18" s="13" t="s">
        <v>5</v>
      </c>
      <c r="I18">
        <v>70</v>
      </c>
    </row>
    <row r="19" spans="1:57" x14ac:dyDescent="0.3">
      <c r="B19" s="13" t="s">
        <v>0</v>
      </c>
      <c r="C19" s="13">
        <f>1/C18</f>
        <v>0.43073189920000005</v>
      </c>
      <c r="D19" s="13" t="s">
        <v>4</v>
      </c>
      <c r="I19">
        <v>70</v>
      </c>
    </row>
    <row r="20" spans="1:57" x14ac:dyDescent="0.3">
      <c r="B20" s="13" t="s">
        <v>32</v>
      </c>
      <c r="C20" s="13">
        <f>+C19/2</f>
        <v>0.21536594960000002</v>
      </c>
      <c r="D20" s="13" t="s">
        <v>4</v>
      </c>
      <c r="I20">
        <v>70</v>
      </c>
    </row>
    <row r="21" spans="1:57" x14ac:dyDescent="0.3">
      <c r="B21" s="13" t="s">
        <v>33</v>
      </c>
      <c r="C21" s="13">
        <f>+C20/2</f>
        <v>0.10768297480000001</v>
      </c>
      <c r="D21" s="13" t="s">
        <v>4</v>
      </c>
      <c r="I21">
        <v>70</v>
      </c>
    </row>
    <row r="22" spans="1:57" x14ac:dyDescent="0.3">
      <c r="B22" s="13" t="s">
        <v>1</v>
      </c>
      <c r="C22" s="13">
        <f>PI()/C20</f>
        <v>14.587230058533788</v>
      </c>
      <c r="D22" s="13" t="s">
        <v>3</v>
      </c>
      <c r="I22">
        <v>70</v>
      </c>
    </row>
    <row r="23" spans="1:57" x14ac:dyDescent="0.3">
      <c r="B23" s="13" t="s">
        <v>22</v>
      </c>
      <c r="C23" s="13">
        <f>PI()/C21</f>
        <v>29.174460117067575</v>
      </c>
      <c r="D23" s="13" t="s">
        <v>3</v>
      </c>
      <c r="E23">
        <f>+MIN(E27:E126)*180/PI()</f>
        <v>-147.13766321567522</v>
      </c>
      <c r="F23">
        <f>+MIN(F27:F126)*180/PI()</f>
        <v>-128.61414631824084</v>
      </c>
      <c r="I23">
        <v>40</v>
      </c>
    </row>
    <row r="24" spans="1:57" x14ac:dyDescent="0.3">
      <c r="B24" s="13" t="s">
        <v>23</v>
      </c>
      <c r="C24" s="13">
        <f>+C23*2</f>
        <v>58.34892023413515</v>
      </c>
      <c r="D24" s="13" t="s">
        <v>3</v>
      </c>
      <c r="E24">
        <f>+MAX(E27:E126)*180/PI()</f>
        <v>429.50987625216072</v>
      </c>
      <c r="F24">
        <f>+MAX(F27:F126)*180/PI()</f>
        <v>248.94713929739649</v>
      </c>
      <c r="I24">
        <f>+AVERAGE(I18:I23)</f>
        <v>65</v>
      </c>
      <c r="L24" t="s">
        <v>79</v>
      </c>
      <c r="M24">
        <f>+M25*0.05093/2</f>
        <v>0.21770383914985444</v>
      </c>
      <c r="N24" t="s">
        <v>35</v>
      </c>
      <c r="AO24">
        <f t="shared" ref="AO24:AV24" si="0">MIN(AO27:AO126)</f>
        <v>-42.992363529654433</v>
      </c>
      <c r="AP24">
        <f t="shared" si="0"/>
        <v>-4.7200338035443377</v>
      </c>
      <c r="AQ24">
        <f t="shared" si="0"/>
        <v>-16.22570465187146</v>
      </c>
      <c r="AU24">
        <f t="shared" si="0"/>
        <v>-43.089696552039484</v>
      </c>
      <c r="AV24">
        <f t="shared" si="0"/>
        <v>2.3717578574646874</v>
      </c>
      <c r="AW24">
        <f>MIN(AW27:AW126)</f>
        <v>-17.129942635616121</v>
      </c>
      <c r="BA24">
        <f t="shared" ref="BA24:BD24" si="1">MIN(BA27:BA126)</f>
        <v>-6.6893310310652074</v>
      </c>
      <c r="BD24">
        <f t="shared" si="1"/>
        <v>-6.4688224520525077</v>
      </c>
      <c r="BE24">
        <f t="shared" ref="BE24" si="2">MIN(BE27:BE126)</f>
        <v>-130.61351143165001</v>
      </c>
    </row>
    <row r="25" spans="1:57" x14ac:dyDescent="0.3">
      <c r="G25">
        <f>+SUMSQ(G27:H126)</f>
        <v>2.198106876851422E-2</v>
      </c>
      <c r="M25" cm="1">
        <f t="array" ref="M25">+MAX(ABS(M27:M126))</f>
        <v>8.5491395699923203</v>
      </c>
      <c r="V25">
        <f>+SUMSQ(V27:W126)</f>
        <v>261.47885117469906</v>
      </c>
      <c r="AB25">
        <f>+SUMSQ(AB27:AC126)</f>
        <v>114016.97968182454</v>
      </c>
      <c r="AD25">
        <f>+MIN(AD27:AD126)</f>
        <v>-3.2489891567796962E-2</v>
      </c>
      <c r="AE25">
        <f t="shared" ref="AE25:AI25" si="3">+MIN(AE27:AE126)</f>
        <v>-3.2400306916853361E-2</v>
      </c>
      <c r="AF25">
        <f t="shared" si="3"/>
        <v>-8.0279673637578E-2</v>
      </c>
      <c r="AG25">
        <f t="shared" si="3"/>
        <v>-7.1180214798026012E-2</v>
      </c>
      <c r="AH25">
        <f t="shared" si="3"/>
        <v>-1.5299670870685596E-2</v>
      </c>
      <c r="AI25">
        <f t="shared" si="3"/>
        <v>-1.5281520058679091E-2</v>
      </c>
      <c r="AN25">
        <f t="shared" ref="AN25:AV25" si="4">+MAX(AN27:AN126)</f>
        <v>181.75367888509692</v>
      </c>
      <c r="AO25">
        <f t="shared" si="4"/>
        <v>46.776320057958806</v>
      </c>
      <c r="AP25">
        <f t="shared" si="4"/>
        <v>176.59574305854872</v>
      </c>
      <c r="AQ25">
        <f t="shared" si="4"/>
        <v>6.6893310310652074</v>
      </c>
      <c r="AT25">
        <f t="shared" si="4"/>
        <v>170.16405742970323</v>
      </c>
      <c r="AU25">
        <f t="shared" si="4"/>
        <v>46.735546553687108</v>
      </c>
      <c r="AV25">
        <f t="shared" si="4"/>
        <v>164.61799565051354</v>
      </c>
      <c r="AW25">
        <f>+MAX(AW27:AW126)</f>
        <v>9.3669200221806399</v>
      </c>
      <c r="BA25">
        <f t="shared" ref="BA25:BD25" si="5">+MAX(BA27:BA126)</f>
        <v>16.22570465187146</v>
      </c>
      <c r="BD25">
        <f t="shared" si="5"/>
        <v>26.148470093742603</v>
      </c>
      <c r="BE25">
        <f t="shared" ref="BE25" si="6">+MAX(BE27:BE126)</f>
        <v>130.62123088769263</v>
      </c>
    </row>
    <row r="26" spans="1:57" x14ac:dyDescent="0.3">
      <c r="A26" t="s">
        <v>73</v>
      </c>
      <c r="B26" t="s">
        <v>38</v>
      </c>
      <c r="C26" s="6" t="s">
        <v>12</v>
      </c>
      <c r="D26" s="6" t="s">
        <v>13</v>
      </c>
      <c r="E26" s="8" t="s">
        <v>18</v>
      </c>
      <c r="F26" s="8" t="s">
        <v>19</v>
      </c>
      <c r="G26" s="2" t="s">
        <v>20</v>
      </c>
      <c r="H26" s="2" t="s">
        <v>21</v>
      </c>
      <c r="I26" t="s">
        <v>15</v>
      </c>
      <c r="J26" t="s">
        <v>14</v>
      </c>
      <c r="K26" s="8" t="s">
        <v>22</v>
      </c>
      <c r="L26" s="9" t="s">
        <v>23</v>
      </c>
      <c r="M26" s="7" t="s">
        <v>74</v>
      </c>
      <c r="N26" s="1" t="s">
        <v>24</v>
      </c>
      <c r="O26" s="1" t="s">
        <v>25</v>
      </c>
      <c r="P26" s="1" t="s">
        <v>26</v>
      </c>
      <c r="Q26" s="1" t="s">
        <v>27</v>
      </c>
      <c r="R26" s="1" t="s">
        <v>54</v>
      </c>
      <c r="S26" s="7" t="s">
        <v>36</v>
      </c>
      <c r="T26" s="7" t="s">
        <v>37</v>
      </c>
      <c r="U26" s="1" t="s">
        <v>34</v>
      </c>
      <c r="V26" s="3" t="s">
        <v>20</v>
      </c>
      <c r="W26" s="3" t="s">
        <v>21</v>
      </c>
      <c r="X26" s="9" t="s">
        <v>28</v>
      </c>
      <c r="Y26" s="9" t="s">
        <v>29</v>
      </c>
      <c r="Z26" s="7" t="s">
        <v>55</v>
      </c>
      <c r="AA26" s="7" t="s">
        <v>56</v>
      </c>
      <c r="AB26" s="3" t="s">
        <v>20</v>
      </c>
      <c r="AC26" s="3" t="s">
        <v>21</v>
      </c>
      <c r="AD26" s="1" t="s">
        <v>45</v>
      </c>
      <c r="AE26" s="1" t="s">
        <v>46</v>
      </c>
      <c r="AF26" s="1" t="s">
        <v>47</v>
      </c>
      <c r="AG26" s="1" t="s">
        <v>48</v>
      </c>
      <c r="AH26" s="1" t="s">
        <v>49</v>
      </c>
      <c r="AI26" s="1" t="s">
        <v>50</v>
      </c>
      <c r="AJ26" s="1" t="s">
        <v>62</v>
      </c>
      <c r="AK26" s="1" t="s">
        <v>63</v>
      </c>
      <c r="AL26" s="1" t="s">
        <v>64</v>
      </c>
      <c r="AM26" s="1" t="s">
        <v>65</v>
      </c>
      <c r="AN26" s="1"/>
      <c r="AO26" s="10" t="s">
        <v>53</v>
      </c>
      <c r="AP26" s="10" t="s">
        <v>57</v>
      </c>
      <c r="AQ26" s="10" t="s">
        <v>58</v>
      </c>
      <c r="AR26" s="1" t="s">
        <v>51</v>
      </c>
      <c r="AS26" s="1" t="s">
        <v>52</v>
      </c>
      <c r="AT26" s="1"/>
      <c r="AU26" s="10" t="s">
        <v>59</v>
      </c>
      <c r="AV26" s="10" t="s">
        <v>60</v>
      </c>
      <c r="AW26" s="10" t="s">
        <v>61</v>
      </c>
      <c r="AX26" s="11" t="s">
        <v>67</v>
      </c>
      <c r="AY26" s="11" t="s">
        <v>68</v>
      </c>
      <c r="AZ26" s="11" t="s">
        <v>69</v>
      </c>
      <c r="BB26" s="11" t="s">
        <v>75</v>
      </c>
      <c r="BC26" s="11" t="s">
        <v>76</v>
      </c>
      <c r="BD26" s="11" t="s">
        <v>77</v>
      </c>
      <c r="BE26" s="11" t="s">
        <v>78</v>
      </c>
    </row>
    <row r="27" spans="1:57" s="14" customFormat="1" x14ac:dyDescent="0.3">
      <c r="A27" s="14">
        <v>1</v>
      </c>
      <c r="B27" s="14">
        <v>0</v>
      </c>
      <c r="C27" s="14">
        <f>+$C$15/2</f>
        <v>0.1076829748</v>
      </c>
      <c r="D27" s="14">
        <f>-C4</f>
        <v>-4.4999999999999998E-2</v>
      </c>
      <c r="E27" s="8">
        <v>1.2032011206668993</v>
      </c>
      <c r="F27" s="8">
        <v>-1.1498210946928702</v>
      </c>
      <c r="G27" s="14">
        <f>-$C$3*SIN(F27)+$C$2*SIN(E27)-C27</f>
        <v>-1.9802325528829046E-2</v>
      </c>
      <c r="H27" s="14">
        <f>+-$C$3*COS(F27)-$C$2*COS(E27)-D27</f>
        <v>7.4409089744468249E-3</v>
      </c>
      <c r="I27" s="14">
        <f>+-$C$3*SIN(F27)</f>
        <v>5.9324904930354284E-2</v>
      </c>
      <c r="J27" s="14">
        <f>+-$C$3*COS(F27)</f>
        <v>-2.6562297622841794E-2</v>
      </c>
      <c r="K27" s="8">
        <v>-1.813641985684191</v>
      </c>
      <c r="L27" s="8">
        <v>-3.4251880266585446</v>
      </c>
      <c r="M27" s="6">
        <f>+K27-L27</f>
        <v>1.6115460409743536</v>
      </c>
      <c r="N27" s="14">
        <f>I27</f>
        <v>5.9324904930354284E-2</v>
      </c>
      <c r="O27" s="14">
        <f>J27</f>
        <v>-2.6562297622841794E-2</v>
      </c>
      <c r="P27" s="14">
        <f>+C27-N27</f>
        <v>4.8358069869645713E-2</v>
      </c>
      <c r="Q27" s="14">
        <f>+D27-O27</f>
        <v>-1.8437702377158204E-2</v>
      </c>
      <c r="R27" s="14">
        <f>SQRT(SUMSQ(P27:Q27))</f>
        <v>5.1753761123866177E-2</v>
      </c>
      <c r="S27" s="14">
        <v>-1</v>
      </c>
      <c r="T27" s="14">
        <v>0</v>
      </c>
      <c r="U27" s="14">
        <f>+SQRT(SUMSQ(S27:T27))</f>
        <v>1</v>
      </c>
      <c r="V27" s="14">
        <f>+O27*L27+K27*Q27+S27</f>
        <v>-0.87557974507093828</v>
      </c>
      <c r="W27" s="14">
        <f>N27*L27+K27*P27-T27</f>
        <v>-0.29090317991234504</v>
      </c>
      <c r="X27" s="8">
        <v>-11.607586677178029</v>
      </c>
      <c r="Y27" s="8">
        <v>3.3670486177175718</v>
      </c>
      <c r="Z27" s="14">
        <v>0</v>
      </c>
      <c r="AA27" s="14">
        <v>0</v>
      </c>
      <c r="AB27" s="14">
        <f>-Y27*O27-L27^2*N27-X27*Q27-K27^2*P27-Z27</f>
        <v>-0.97963937176413185</v>
      </c>
      <c r="AC27" s="14">
        <f>+Y27*N27-L27^2*O27+X27*P27-K27^2*Q27-AA27</f>
        <v>1.0703000624252564E-2</v>
      </c>
      <c r="AD27" s="14">
        <f>+$C$10*SIN(F27)</f>
        <v>-2.9662452465177142E-2</v>
      </c>
      <c r="AE27" s="14">
        <f>+$C$10*COS(F27)</f>
        <v>1.3281148811420897E-2</v>
      </c>
      <c r="AF27" s="14">
        <f>-N27-AH27</f>
        <v>-7.3602777100762615E-2</v>
      </c>
      <c r="AG27" s="14">
        <f>-O27-AI27</f>
        <v>2.1063900921486103E-2</v>
      </c>
      <c r="AH27" s="14">
        <f>+$C$9*SIN(E27)</f>
        <v>1.4277872170408335E-2</v>
      </c>
      <c r="AI27" s="14">
        <f>+$C$9*COS(E27)</f>
        <v>5.4983967013556914E-3</v>
      </c>
      <c r="AJ27" s="14">
        <f>+-Y27*O27-L27^2*N27</f>
        <v>-0.60655807694757047</v>
      </c>
      <c r="AK27" s="14">
        <f>+Y27*N27-L27^2*O27</f>
        <v>0.51137640441045562</v>
      </c>
      <c r="AL27" s="14">
        <f>+AJ27+X27*AE27-K27^2*AD27</f>
        <v>-0.66315153956033557</v>
      </c>
      <c r="AM27" s="14">
        <f>+AK27+X27*AD27+AE27*K27^2</f>
        <v>0.89937153874962317</v>
      </c>
      <c r="AN27" s="14">
        <f>+SQRT(AO27^2+AP27^2)</f>
        <v>158.82593323333762</v>
      </c>
      <c r="AO27" s="14">
        <f>+AU27+AR27*$C$6</f>
        <v>-24.440618233491126</v>
      </c>
      <c r="AP27" s="14">
        <f>+AV27+(AS27+$C$11)*$C$6</f>
        <v>156.93416851599068</v>
      </c>
      <c r="AQ27" s="14">
        <f>+AW27-AI27*AU27+AH27*AV27-AG27*AO27+AF27*AP27+Y27*$C$8</f>
        <v>-16.22570465187146</v>
      </c>
      <c r="AR27" s="14">
        <f>+AI27*Y27+AH27*L27^2</f>
        <v>0.18602012339781709</v>
      </c>
      <c r="AS27" s="14">
        <f>-AH27*Y27+AI27*L27^2</f>
        <v>1.6432422083249382E-2</v>
      </c>
      <c r="AT27" s="14">
        <f>+SQRT(AU27^2+AV27^2)</f>
        <v>147.21125135286294</v>
      </c>
      <c r="AU27" s="14">
        <f>+AX27</f>
        <v>-24.663842381568507</v>
      </c>
      <c r="AV27" s="14">
        <f>+AY27+$C$14*$C$11/2</f>
        <v>145.13044960949077</v>
      </c>
      <c r="AW27" s="14">
        <f>+AZ27</f>
        <v>-7.3974943851773771</v>
      </c>
      <c r="AX27" s="14">
        <v>-24.663842381568507</v>
      </c>
      <c r="AY27" s="14">
        <v>46.930449609490751</v>
      </c>
      <c r="AZ27" s="14">
        <v>-7.3974943851773771</v>
      </c>
      <c r="BA27" s="14">
        <f>-AQ27</f>
        <v>16.22570465187146</v>
      </c>
      <c r="BB27" s="14">
        <f>+C27+B27*$C$16</f>
        <v>0.1076829748</v>
      </c>
      <c r="BC27" s="14">
        <f>+I27+B27*$C$16</f>
        <v>5.9324904930354284E-2</v>
      </c>
      <c r="BD27" s="14">
        <f>+BA27*M27</f>
        <v>26.148470093742603</v>
      </c>
      <c r="BE27" s="14">
        <f>+M27*32/20*60/2/PI()</f>
        <v>24.622609770359279</v>
      </c>
    </row>
    <row r="28" spans="1:57" s="14" customFormat="1" x14ac:dyDescent="0.3">
      <c r="A28" s="14">
        <v>2</v>
      </c>
      <c r="B28" s="14">
        <f>+B27+$C$19/100</f>
        <v>4.3073189920000005E-3</v>
      </c>
      <c r="C28" s="14">
        <f>+C27-$C$15/50</f>
        <v>0.103375655808</v>
      </c>
      <c r="D28" s="14">
        <f>+D27</f>
        <v>-4.4999999999999998E-2</v>
      </c>
      <c r="E28" s="8">
        <v>1.1254755581925129</v>
      </c>
      <c r="F28" s="8">
        <v>-1.183665865587842</v>
      </c>
      <c r="G28" s="14">
        <f t="shared" ref="G28:G91" si="7">-$C$3*SIN(F28)+$C$2*SIN(E28)-C28</f>
        <v>-1.5570242008284135E-2</v>
      </c>
      <c r="H28" s="14">
        <f t="shared" ref="H28:H91" si="8">+-$C$3*COS(F28)-$C$2*COS(E28)-D28</f>
        <v>7.2794985296333048E-3</v>
      </c>
      <c r="I28" s="14">
        <f t="shared" ref="I28:I91" si="9">+-$C$3*SIN(F28)</f>
        <v>6.0189754027064342E-2</v>
      </c>
      <c r="J28" s="14">
        <f t="shared" ref="J28:J91" si="10">+-$C$3*COS(F28)</f>
        <v>-2.4539631418615308E-2</v>
      </c>
      <c r="K28" s="8">
        <v>-1.8631256248253625</v>
      </c>
      <c r="L28" s="8">
        <v>-3.4102953928386439</v>
      </c>
      <c r="M28" s="6">
        <f t="shared" ref="M28:M91" si="11">+K28-L28</f>
        <v>1.5471697680132814</v>
      </c>
      <c r="N28" s="14">
        <f t="shared" ref="N28:N91" si="12">I28</f>
        <v>6.0189754027064342E-2</v>
      </c>
      <c r="O28" s="14">
        <f t="shared" ref="O28:O91" si="13">J28</f>
        <v>-2.4539631418615308E-2</v>
      </c>
      <c r="P28" s="14">
        <f t="shared" ref="P28:P91" si="14">+C28-N28</f>
        <v>4.3185901780935655E-2</v>
      </c>
      <c r="Q28" s="14">
        <f t="shared" ref="Q28:Q91" si="15">+D28-O28</f>
        <v>-2.046036858138469E-2</v>
      </c>
      <c r="R28" s="14">
        <f t="shared" ref="R28:R91" si="16">SQRT(SUMSQ(P28:Q28))</f>
        <v>4.7787538073421773E-2</v>
      </c>
      <c r="S28" s="14">
        <v>-1</v>
      </c>
      <c r="T28" s="14">
        <v>0</v>
      </c>
      <c r="U28" s="14">
        <f t="shared" ref="U28:U91" si="17">+SQRT(SUMSQ(S28:T28))</f>
        <v>1</v>
      </c>
      <c r="V28" s="14">
        <f t="shared" ref="V28:V91" si="18">+O28*L28+K28*Q28+S28</f>
        <v>-0.87819237103378822</v>
      </c>
      <c r="W28" s="14">
        <f t="shared" ref="W28:W91" si="19">N28*L28+K28*P28-T28</f>
        <v>-0.28572560109384121</v>
      </c>
      <c r="X28" s="8">
        <v>-11.483962303809106</v>
      </c>
      <c r="Y28" s="8">
        <v>3.4715095506297318</v>
      </c>
      <c r="Z28" s="14">
        <v>0</v>
      </c>
      <c r="AA28" s="14">
        <v>0</v>
      </c>
      <c r="AB28" s="14">
        <f t="shared" ref="AB28:AB91" si="20">-Y28*O28-L28^2*N28-X28*Q28-K28^2*P28-Z28</f>
        <v>-0.99969878194484785</v>
      </c>
      <c r="AC28" s="14">
        <f t="shared" ref="AC28:AC91" si="21">+Y28*N28-L28^2*O28+X28*P28-K28^2*Q28-AA28</f>
        <v>6.9425555491010926E-2</v>
      </c>
      <c r="AD28" s="14">
        <f t="shared" ref="AD28:AD91" si="22">+$C$10*SIN(F28)</f>
        <v>-3.0094877013532171E-2</v>
      </c>
      <c r="AE28" s="14">
        <f t="shared" ref="AE28:AE91" si="23">+$C$10*COS(F28)</f>
        <v>1.2269815709307654E-2</v>
      </c>
      <c r="AF28" s="14">
        <f t="shared" ref="AF28:AF91" si="24">-N28-AH28</f>
        <v>-7.3997583913390105E-2</v>
      </c>
      <c r="AG28" s="14">
        <f t="shared" ref="AG28:AG91" si="25">-O28-AI28</f>
        <v>1.7949196392739616E-2</v>
      </c>
      <c r="AH28" s="14">
        <f t="shared" ref="AH28:AH91" si="26">+$C$9*SIN(E28)</f>
        <v>1.380782988632576E-2</v>
      </c>
      <c r="AI28" s="14">
        <f t="shared" ref="AI28:AI91" si="27">+$C$9*COS(E28)</f>
        <v>6.5904350258756926E-3</v>
      </c>
      <c r="AJ28" s="14">
        <f t="shared" ref="AJ28:AJ76" si="28">+-Y28*O28-L28^2*N28</f>
        <v>-0.61482417623950492</v>
      </c>
      <c r="AK28" s="14">
        <f t="shared" ref="AK28:AK76" si="29">+Y28*N28-L28^2*O28</f>
        <v>0.49434803322510074</v>
      </c>
      <c r="AL28" s="14">
        <f t="shared" ref="AL28:AL76" si="30">+AJ28+X28*AE28-K28^2*AD28</f>
        <v>-0.65126382389472237</v>
      </c>
      <c r="AM28" s="14">
        <f t="shared" ref="AM28:AM76" si="31">+AK28+X28*AD28+AE28*K28^2</f>
        <v>0.88254790581150655</v>
      </c>
      <c r="AN28" s="14">
        <f t="shared" ref="AN28:AN91" si="32">+SQRT(AO28^2+AP28^2)</f>
        <v>156.57308890267271</v>
      </c>
      <c r="AO28" s="14">
        <f t="shared" ref="AO28:AO76" si="33">+AU28+AR28*$C$6</f>
        <v>-18.07022840922717</v>
      </c>
      <c r="AP28" s="14">
        <f t="shared" ref="AP28:AP76" si="34">+AV28+(AS28+$C$11)*$C$6</f>
        <v>155.52684338647978</v>
      </c>
      <c r="AQ28" s="14">
        <f t="shared" ref="AQ28:AQ76" si="35">+AW28-AI28*AU28+AH28*AV28-AG28*AO28+AF28*AP28+Y28*$C$8</f>
        <v>-15.44510108312552</v>
      </c>
      <c r="AR28" s="14">
        <f t="shared" ref="AR28:AR76" si="36">+AI28*Y28+AH28*L28^2</f>
        <v>0.18346540300747319</v>
      </c>
      <c r="AS28" s="14">
        <f t="shared" ref="AS28:AS76" si="37">-AH28*Y28+AI28*L28^2</f>
        <v>2.8713501728651246E-2</v>
      </c>
      <c r="AT28" s="14">
        <f t="shared" ref="AT28:AT91" si="38">+SQRT(AU28^2+AV28^2)</f>
        <v>144.86765960638905</v>
      </c>
      <c r="AU28" s="14">
        <f t="shared" ref="AU28:AU76" si="39">+AX28</f>
        <v>-18.290386892836139</v>
      </c>
      <c r="AV28" s="14">
        <f t="shared" ref="AV28:AV76" si="40">+AY28+$C$14*$C$11/2</f>
        <v>143.70838718440541</v>
      </c>
      <c r="AW28" s="14">
        <f t="shared" ref="AW28:AW76" si="41">+AZ28</f>
        <v>-6.3656790873245557</v>
      </c>
      <c r="AX28" s="14">
        <v>-18.290386892836139</v>
      </c>
      <c r="AY28" s="14">
        <v>45.508387184405407</v>
      </c>
      <c r="AZ28" s="14">
        <v>-6.3656790873245557</v>
      </c>
      <c r="BA28" s="14">
        <f t="shared" ref="BA28:BA75" si="42">-AQ28</f>
        <v>15.44510108312552</v>
      </c>
      <c r="BB28" s="14">
        <f t="shared" ref="BB28:BB91" si="43">+C28+B28*$C$16</f>
        <v>0.1076829748</v>
      </c>
      <c r="BC28" s="14">
        <f t="shared" ref="BC28:BC91" si="44">+I28+B28*$C$16</f>
        <v>6.4497073019064349E-2</v>
      </c>
      <c r="BD28" s="14">
        <f t="shared" ref="BD28:BD91" si="45">+BA28*M28</f>
        <v>23.896193459720994</v>
      </c>
      <c r="BE28" s="14">
        <f t="shared" ref="BE28:BE91" si="46">+M28*32/20*60/2/PI()</f>
        <v>23.639012772638853</v>
      </c>
    </row>
    <row r="29" spans="1:57" s="14" customFormat="1" x14ac:dyDescent="0.3">
      <c r="A29" s="14">
        <v>3</v>
      </c>
      <c r="B29" s="14">
        <f t="shared" ref="B29:B92" si="47">+B28+$C$19/100</f>
        <v>8.6146379840000009E-3</v>
      </c>
      <c r="C29" s="14">
        <f t="shared" ref="C29:C76" si="48">+C28-$C$15/50</f>
        <v>9.9068336815999997E-2</v>
      </c>
      <c r="D29" s="14">
        <f t="shared" ref="D29:D76" si="49">+D28</f>
        <v>-4.4999999999999998E-2</v>
      </c>
      <c r="E29" s="8">
        <v>1.1562427757104901</v>
      </c>
      <c r="F29" s="8">
        <v>-1.1291705839824941</v>
      </c>
      <c r="G29" s="14">
        <f t="shared" si="7"/>
        <v>-1.2296502095776068E-2</v>
      </c>
      <c r="H29" s="14">
        <f t="shared" si="8"/>
        <v>4.893254393737119E-3</v>
      </c>
      <c r="I29" s="14">
        <f t="shared" si="9"/>
        <v>5.8763769990518785E-2</v>
      </c>
      <c r="J29" s="14">
        <f t="shared" si="10"/>
        <v>-2.7781636677874179E-2</v>
      </c>
      <c r="K29" s="8">
        <v>-1.9123654280291991</v>
      </c>
      <c r="L29" s="8">
        <v>-3.3950417949872498</v>
      </c>
      <c r="M29" s="6">
        <f t="shared" si="11"/>
        <v>1.4826763669580507</v>
      </c>
      <c r="N29" s="14">
        <f t="shared" si="12"/>
        <v>5.8763769990518785E-2</v>
      </c>
      <c r="O29" s="14">
        <f t="shared" si="13"/>
        <v>-2.7781636677874179E-2</v>
      </c>
      <c r="P29" s="14">
        <f t="shared" si="14"/>
        <v>4.0304566825481211E-2</v>
      </c>
      <c r="Q29" s="14">
        <f t="shared" si="15"/>
        <v>-1.7218363322125819E-2</v>
      </c>
      <c r="R29" s="14">
        <f t="shared" si="16"/>
        <v>4.3828417065671081E-2</v>
      </c>
      <c r="S29" s="14">
        <v>-1</v>
      </c>
      <c r="T29" s="14">
        <v>0</v>
      </c>
      <c r="U29" s="14">
        <f t="shared" si="17"/>
        <v>1</v>
      </c>
      <c r="V29" s="14">
        <f t="shared" si="18"/>
        <v>-0.87275237960098706</v>
      </c>
      <c r="W29" s="14">
        <f t="shared" si="19"/>
        <v>-0.27658251533757161</v>
      </c>
      <c r="X29" s="8">
        <v>-11.357349756202321</v>
      </c>
      <c r="Y29" s="8">
        <v>3.5847630310379972</v>
      </c>
      <c r="Z29" s="14">
        <v>0</v>
      </c>
      <c r="AA29" s="14">
        <v>0</v>
      </c>
      <c r="AB29" s="14">
        <f t="shared" si="20"/>
        <v>-0.92069325413148151</v>
      </c>
      <c r="AC29" s="14">
        <f t="shared" si="21"/>
        <v>0.13609084263943777</v>
      </c>
      <c r="AD29" s="14">
        <f t="shared" si="22"/>
        <v>-2.9381884995259393E-2</v>
      </c>
      <c r="AE29" s="14">
        <f t="shared" si="23"/>
        <v>1.3890818338937089E-2</v>
      </c>
      <c r="AF29" s="14">
        <f t="shared" si="24"/>
        <v>-7.276780235537135E-2</v>
      </c>
      <c r="AG29" s="14">
        <f t="shared" si="25"/>
        <v>2.1619082213679829E-2</v>
      </c>
      <c r="AH29" s="14">
        <f t="shared" si="26"/>
        <v>1.400403236485257E-2</v>
      </c>
      <c r="AI29" s="14">
        <f t="shared" si="27"/>
        <v>6.1625544641943511E-3</v>
      </c>
      <c r="AJ29" s="14">
        <f t="shared" si="28"/>
        <v>-0.57773877445365529</v>
      </c>
      <c r="AK29" s="14">
        <f t="shared" si="29"/>
        <v>0.53087391325914957</v>
      </c>
      <c r="AL29" s="14">
        <f t="shared" si="30"/>
        <v>-0.62804794487354576</v>
      </c>
      <c r="AM29" s="14">
        <f t="shared" si="31"/>
        <v>0.91537494628429905</v>
      </c>
      <c r="AN29" s="14">
        <f t="shared" si="32"/>
        <v>154.59958219557728</v>
      </c>
      <c r="AO29" s="14">
        <f t="shared" si="33"/>
        <v>-11.966083383277851</v>
      </c>
      <c r="AP29" s="14">
        <f t="shared" si="34"/>
        <v>154.13579617827747</v>
      </c>
      <c r="AQ29" s="14">
        <f t="shared" si="35"/>
        <v>-14.285601877335395</v>
      </c>
      <c r="AR29" s="14">
        <f t="shared" si="36"/>
        <v>0.18350609875838902</v>
      </c>
      <c r="AS29" s="14">
        <f t="shared" si="37"/>
        <v>2.0830368180728372E-2</v>
      </c>
      <c r="AT29" s="14">
        <f t="shared" si="38"/>
        <v>142.84755372175977</v>
      </c>
      <c r="AU29" s="14">
        <f t="shared" si="39"/>
        <v>-12.186290701787918</v>
      </c>
      <c r="AV29" s="14">
        <f t="shared" si="40"/>
        <v>142.3267997364606</v>
      </c>
      <c r="AW29" s="14">
        <f t="shared" si="41"/>
        <v>-5.3964222556470869</v>
      </c>
      <c r="AX29" s="14">
        <v>-12.186290701787918</v>
      </c>
      <c r="AY29" s="14">
        <v>44.126799736460598</v>
      </c>
      <c r="AZ29" s="14">
        <v>-5.3964222556470869</v>
      </c>
      <c r="BA29" s="14">
        <f t="shared" si="42"/>
        <v>14.285601877335395</v>
      </c>
      <c r="BB29" s="14">
        <f t="shared" si="43"/>
        <v>0.1076829748</v>
      </c>
      <c r="BC29" s="14">
        <f t="shared" si="44"/>
        <v>6.7378407974518786E-2</v>
      </c>
      <c r="BD29" s="14">
        <f t="shared" si="45"/>
        <v>21.180924291296751</v>
      </c>
      <c r="BE29" s="14">
        <f t="shared" si="46"/>
        <v>22.65362618946304</v>
      </c>
    </row>
    <row r="30" spans="1:57" s="14" customFormat="1" x14ac:dyDescent="0.3">
      <c r="A30" s="14">
        <v>4</v>
      </c>
      <c r="B30" s="14">
        <f t="shared" si="47"/>
        <v>1.2921956976000001E-2</v>
      </c>
      <c r="C30" s="14">
        <f t="shared" si="48"/>
        <v>9.4761017823999996E-2</v>
      </c>
      <c r="D30" s="14">
        <f t="shared" si="49"/>
        <v>-4.4999999999999998E-2</v>
      </c>
      <c r="E30" s="8">
        <v>1.1477213529476267</v>
      </c>
      <c r="F30" s="8">
        <v>-1.1185275819350382</v>
      </c>
      <c r="G30" s="14">
        <f t="shared" si="7"/>
        <v>-8.3942287794408488E-3</v>
      </c>
      <c r="H30" s="14">
        <f t="shared" si="8"/>
        <v>4.0311985404395678E-3</v>
      </c>
      <c r="I30" s="14">
        <f t="shared" si="9"/>
        <v>5.846476739924502E-2</v>
      </c>
      <c r="J30" s="14">
        <f t="shared" si="10"/>
        <v>-2.8405474348304365E-2</v>
      </c>
      <c r="K30" s="8">
        <v>-1.9614131967002582</v>
      </c>
      <c r="L30" s="8">
        <v>-3.3793923526777943</v>
      </c>
      <c r="M30" s="6">
        <f t="shared" si="11"/>
        <v>1.4179791559775361</v>
      </c>
      <c r="N30" s="14">
        <f t="shared" si="12"/>
        <v>5.846476739924502E-2</v>
      </c>
      <c r="O30" s="14">
        <f t="shared" si="13"/>
        <v>-2.8405474348304365E-2</v>
      </c>
      <c r="P30" s="14">
        <f t="shared" si="14"/>
        <v>3.6296250424754976E-2</v>
      </c>
      <c r="Q30" s="14">
        <f t="shared" si="15"/>
        <v>-1.6594525651695634E-2</v>
      </c>
      <c r="R30" s="14">
        <f t="shared" si="16"/>
        <v>3.9909849367058631E-2</v>
      </c>
      <c r="S30" s="14">
        <v>-1</v>
      </c>
      <c r="T30" s="14">
        <v>0</v>
      </c>
      <c r="U30" s="14">
        <f t="shared" si="17"/>
        <v>1</v>
      </c>
      <c r="V30" s="14">
        <f t="shared" si="18"/>
        <v>-0.87145803560693824</v>
      </c>
      <c r="W30" s="14">
        <f t="shared" si="19"/>
        <v>-0.2687673324239464</v>
      </c>
      <c r="X30" s="8">
        <v>-11.227545355503748</v>
      </c>
      <c r="Y30" s="8">
        <v>3.7068950474914368</v>
      </c>
      <c r="Z30" s="14">
        <v>0</v>
      </c>
      <c r="AA30" s="14">
        <v>0</v>
      </c>
      <c r="AB30" s="14">
        <f t="shared" si="20"/>
        <v>-0.88834125158797361</v>
      </c>
      <c r="AC30" s="14">
        <f t="shared" si="21"/>
        <v>0.19744528152310481</v>
      </c>
      <c r="AD30" s="14">
        <f t="shared" si="22"/>
        <v>-2.923238369962251E-2</v>
      </c>
      <c r="AE30" s="14">
        <f t="shared" si="23"/>
        <v>1.4202737174152182E-2</v>
      </c>
      <c r="AF30" s="14">
        <f t="shared" si="24"/>
        <v>-7.241577822190208E-2</v>
      </c>
      <c r="AG30" s="14">
        <f t="shared" si="25"/>
        <v>2.2123810792676328E-2</v>
      </c>
      <c r="AH30" s="14">
        <f t="shared" si="26"/>
        <v>1.3951010822657064E-2</v>
      </c>
      <c r="AI30" s="14">
        <f t="shared" si="27"/>
        <v>6.2816635556280347E-3</v>
      </c>
      <c r="AJ30" s="14">
        <f t="shared" si="28"/>
        <v>-0.56238864259458443</v>
      </c>
      <c r="AK30" s="14">
        <f t="shared" si="29"/>
        <v>0.54112158730760707</v>
      </c>
      <c r="AL30" s="14">
        <f t="shared" si="30"/>
        <v>-0.60938939524440039</v>
      </c>
      <c r="AM30" s="14">
        <f t="shared" si="31"/>
        <v>0.92396944398180236</v>
      </c>
      <c r="AN30" s="14">
        <f t="shared" si="32"/>
        <v>152.76039138854648</v>
      </c>
      <c r="AO30" s="14">
        <f t="shared" si="33"/>
        <v>-6.348221313933978</v>
      </c>
      <c r="AP30" s="14">
        <f t="shared" si="34"/>
        <v>152.62842875208807</v>
      </c>
      <c r="AQ30" s="14">
        <f t="shared" si="35"/>
        <v>-13.417030128767058</v>
      </c>
      <c r="AR30" s="14">
        <f t="shared" si="36"/>
        <v>0.18261009420800284</v>
      </c>
      <c r="AS30" s="14">
        <f t="shared" si="37"/>
        <v>2.0023503354700968E-2</v>
      </c>
      <c r="AT30" s="14">
        <f t="shared" si="38"/>
        <v>140.97345615949001</v>
      </c>
      <c r="AU30" s="14">
        <f t="shared" si="39"/>
        <v>-6.5673534269835816</v>
      </c>
      <c r="AV30" s="14">
        <f t="shared" si="40"/>
        <v>140.82040054806242</v>
      </c>
      <c r="AW30" s="14">
        <f t="shared" si="41"/>
        <v>-4.5106113658941096</v>
      </c>
      <c r="AX30" s="14">
        <v>-6.5673534269835816</v>
      </c>
      <c r="AY30" s="14">
        <v>42.620400548062435</v>
      </c>
      <c r="AZ30" s="14">
        <v>-4.5106113658941096</v>
      </c>
      <c r="BA30" s="14">
        <f t="shared" si="42"/>
        <v>13.417030128767058</v>
      </c>
      <c r="BB30" s="14">
        <f t="shared" si="43"/>
        <v>0.1076829748</v>
      </c>
      <c r="BC30" s="14">
        <f t="shared" si="44"/>
        <v>7.1386724375245014E-2</v>
      </c>
      <c r="BD30" s="14">
        <f t="shared" si="45"/>
        <v>19.025069057714287</v>
      </c>
      <c r="BE30" s="14">
        <f t="shared" si="46"/>
        <v>21.665125620009462</v>
      </c>
    </row>
    <row r="31" spans="1:57" s="14" customFormat="1" x14ac:dyDescent="0.3">
      <c r="A31" s="14">
        <v>5</v>
      </c>
      <c r="B31" s="14">
        <f t="shared" si="47"/>
        <v>1.7229275968000002E-2</v>
      </c>
      <c r="C31" s="14">
        <f t="shared" si="48"/>
        <v>9.0453698831999996E-2</v>
      </c>
      <c r="D31" s="14">
        <f t="shared" si="49"/>
        <v>-4.4999999999999998E-2</v>
      </c>
      <c r="E31" s="8">
        <v>1.0835571887710294</v>
      </c>
      <c r="F31" s="8">
        <v>-1.1210030568508864</v>
      </c>
      <c r="G31" s="14">
        <f t="shared" si="7"/>
        <v>-4.879751483622588E-3</v>
      </c>
      <c r="H31" s="14">
        <f t="shared" si="8"/>
        <v>2.4127847923654938E-3</v>
      </c>
      <c r="I31" s="14">
        <f t="shared" si="9"/>
        <v>5.8534905231394201E-2</v>
      </c>
      <c r="J31" s="14">
        <f t="shared" si="10"/>
        <v>-2.8260659396972677E-2</v>
      </c>
      <c r="K31" s="8">
        <v>-2.0095219631406902</v>
      </c>
      <c r="L31" s="8">
        <v>-3.3632515312902438</v>
      </c>
      <c r="M31" s="6">
        <f t="shared" si="11"/>
        <v>1.3537295681495536</v>
      </c>
      <c r="N31" s="14">
        <f t="shared" si="12"/>
        <v>5.8534905231394201E-2</v>
      </c>
      <c r="O31" s="14">
        <f t="shared" si="13"/>
        <v>-2.8260659396972677E-2</v>
      </c>
      <c r="P31" s="14">
        <f t="shared" si="14"/>
        <v>3.1918793600605795E-2</v>
      </c>
      <c r="Q31" s="14">
        <f t="shared" si="15"/>
        <v>-1.6739340603027321E-2</v>
      </c>
      <c r="R31" s="14">
        <f t="shared" si="16"/>
        <v>3.6041849407906813E-2</v>
      </c>
      <c r="S31" s="14">
        <v>-1</v>
      </c>
      <c r="T31" s="14">
        <v>0</v>
      </c>
      <c r="U31" s="14">
        <f t="shared" si="17"/>
        <v>1</v>
      </c>
      <c r="V31" s="14">
        <f t="shared" si="18"/>
        <v>-0.87131422141758352</v>
      </c>
      <c r="W31" s="14">
        <f t="shared" si="19"/>
        <v>-0.26100912643078772</v>
      </c>
      <c r="X31" s="8">
        <v>-11.094026196354788</v>
      </c>
      <c r="Y31" s="8">
        <v>3.834772321916871</v>
      </c>
      <c r="Z31" s="14">
        <v>0</v>
      </c>
      <c r="AA31" s="14">
        <v>0</v>
      </c>
      <c r="AB31" s="14">
        <f t="shared" si="20"/>
        <v>-0.86834256504664631</v>
      </c>
      <c r="AC31" s="14">
        <f t="shared" si="21"/>
        <v>0.25762589047778706</v>
      </c>
      <c r="AD31" s="14">
        <f t="shared" si="22"/>
        <v>-2.92674526156971E-2</v>
      </c>
      <c r="AE31" s="14">
        <f t="shared" si="23"/>
        <v>1.4130329698486339E-2</v>
      </c>
      <c r="AF31" s="14">
        <f t="shared" si="24"/>
        <v>-7.2054426289885801E-2</v>
      </c>
      <c r="AG31" s="14">
        <f t="shared" si="25"/>
        <v>2.109738149164176E-2</v>
      </c>
      <c r="AH31" s="14">
        <f t="shared" si="26"/>
        <v>1.3519521058491602E-2</v>
      </c>
      <c r="AI31" s="14">
        <f t="shared" si="27"/>
        <v>7.1632779053309153E-3</v>
      </c>
      <c r="AJ31" s="14">
        <f t="shared" si="28"/>
        <v>-0.55374209517367001</v>
      </c>
      <c r="AK31" s="14">
        <f t="shared" si="29"/>
        <v>0.54413737717106858</v>
      </c>
      <c r="AL31" s="14">
        <f t="shared" si="30"/>
        <v>-0.59231714451388984</v>
      </c>
      <c r="AM31" s="14">
        <f t="shared" si="31"/>
        <v>0.92589205706400257</v>
      </c>
      <c r="AN31" s="14">
        <f t="shared" si="32"/>
        <v>150.80708946389299</v>
      </c>
      <c r="AO31" s="14">
        <f t="shared" si="33"/>
        <v>-1.3409223884336205</v>
      </c>
      <c r="AP31" s="14">
        <f t="shared" si="34"/>
        <v>150.80112784630896</v>
      </c>
      <c r="AQ31" s="14">
        <f t="shared" si="35"/>
        <v>-12.654396188852798</v>
      </c>
      <c r="AR31" s="14">
        <f t="shared" si="36"/>
        <v>0.1803950731814917</v>
      </c>
      <c r="AS31" s="14">
        <f t="shared" si="37"/>
        <v>2.9182852514305878E-2</v>
      </c>
      <c r="AT31" s="14">
        <f t="shared" si="38"/>
        <v>138.99083403436313</v>
      </c>
      <c r="AU31" s="14">
        <f t="shared" si="39"/>
        <v>-1.5573964762514105</v>
      </c>
      <c r="AV31" s="14">
        <f t="shared" si="40"/>
        <v>138.98210842329178</v>
      </c>
      <c r="AW31" s="14">
        <f t="shared" si="41"/>
        <v>-3.7069249945491789</v>
      </c>
      <c r="AX31" s="14">
        <v>-1.5573964762514105</v>
      </c>
      <c r="AY31" s="14">
        <v>40.782108423291781</v>
      </c>
      <c r="AZ31" s="14">
        <v>-3.7069249945491789</v>
      </c>
      <c r="BA31" s="14">
        <f t="shared" si="42"/>
        <v>12.654396188852798</v>
      </c>
      <c r="BB31" s="14">
        <f t="shared" si="43"/>
        <v>0.1076829748</v>
      </c>
      <c r="BC31" s="14">
        <f t="shared" si="44"/>
        <v>7.5764181199394209E-2</v>
      </c>
      <c r="BD31" s="14">
        <f t="shared" si="45"/>
        <v>17.130630287929055</v>
      </c>
      <c r="BE31" s="14">
        <f t="shared" si="46"/>
        <v>20.683464228543194</v>
      </c>
    </row>
    <row r="32" spans="1:57" s="14" customFormat="1" x14ac:dyDescent="0.3">
      <c r="A32" s="14">
        <v>6</v>
      </c>
      <c r="B32" s="14">
        <f t="shared" si="47"/>
        <v>2.1536594960000002E-2</v>
      </c>
      <c r="C32" s="14">
        <f t="shared" si="48"/>
        <v>8.6146379839999995E-2</v>
      </c>
      <c r="D32" s="14">
        <f t="shared" si="49"/>
        <v>-4.4999999999999998E-2</v>
      </c>
      <c r="E32" s="8">
        <v>1.1594177594529005</v>
      </c>
      <c r="F32" s="8">
        <v>-1.053713081584434</v>
      </c>
      <c r="G32" s="14">
        <f t="shared" si="7"/>
        <v>-1.5971146842439915E-3</v>
      </c>
      <c r="H32" s="14">
        <f t="shared" si="8"/>
        <v>6.313354081202982E-4</v>
      </c>
      <c r="I32" s="14">
        <f t="shared" si="9"/>
        <v>5.6502209639159411E-2</v>
      </c>
      <c r="J32" s="14">
        <f t="shared" si="10"/>
        <v>-3.2132542785974494E-2</v>
      </c>
      <c r="K32" s="8">
        <v>-2.0566050485467948</v>
      </c>
      <c r="L32" s="8">
        <v>-3.3465169647068254</v>
      </c>
      <c r="M32" s="6">
        <f t="shared" si="11"/>
        <v>1.2899119161600305</v>
      </c>
      <c r="N32" s="14">
        <f t="shared" si="12"/>
        <v>5.6502209639159411E-2</v>
      </c>
      <c r="O32" s="14">
        <f t="shared" si="13"/>
        <v>-3.2132542785974494E-2</v>
      </c>
      <c r="P32" s="14">
        <f t="shared" si="14"/>
        <v>2.9644170200840585E-2</v>
      </c>
      <c r="Q32" s="14">
        <f t="shared" si="15"/>
        <v>-1.2867457214025504E-2</v>
      </c>
      <c r="R32" s="14">
        <f t="shared" si="16"/>
        <v>3.2316377922830118E-2</v>
      </c>
      <c r="S32" s="14">
        <v>-1</v>
      </c>
      <c r="T32" s="14">
        <v>0</v>
      </c>
      <c r="U32" s="14">
        <f t="shared" si="17"/>
        <v>1</v>
      </c>
      <c r="V32" s="14">
        <f t="shared" si="18"/>
        <v>-0.86600462297924374</v>
      </c>
      <c r="W32" s="14">
        <f t="shared" si="19"/>
        <v>-0.25005195319589768</v>
      </c>
      <c r="X32" s="8">
        <v>-10.956250636960101</v>
      </c>
      <c r="Y32" s="8">
        <v>3.9677317125751213</v>
      </c>
      <c r="Z32" s="14">
        <v>0</v>
      </c>
      <c r="AA32" s="14">
        <v>0</v>
      </c>
      <c r="AB32" s="14">
        <f t="shared" si="20"/>
        <v>-0.77164765923542211</v>
      </c>
      <c r="AC32" s="14">
        <f t="shared" si="21"/>
        <v>0.3136791558159539</v>
      </c>
      <c r="AD32" s="14">
        <f t="shared" si="22"/>
        <v>-2.8251104819579705E-2</v>
      </c>
      <c r="AE32" s="14">
        <f t="shared" si="23"/>
        <v>1.6066271392987247E-2</v>
      </c>
      <c r="AF32" s="14">
        <f t="shared" si="24"/>
        <v>-7.0525737397457711E-2</v>
      </c>
      <c r="AG32" s="14">
        <f t="shared" si="25"/>
        <v>2.6014481883021891E-2</v>
      </c>
      <c r="AH32" s="14">
        <f t="shared" si="26"/>
        <v>1.4023527758298295E-2</v>
      </c>
      <c r="AI32" s="14">
        <f t="shared" si="27"/>
        <v>6.1180609029526014E-3</v>
      </c>
      <c r="AJ32" s="14">
        <f t="shared" si="28"/>
        <v>-0.50528486954128993</v>
      </c>
      <c r="AK32" s="14">
        <f t="shared" si="29"/>
        <v>0.58404360441861591</v>
      </c>
      <c r="AL32" s="14">
        <f t="shared" si="30"/>
        <v>-0.56181940555125476</v>
      </c>
      <c r="AM32" s="14">
        <f t="shared" si="31"/>
        <v>0.96152408190017069</v>
      </c>
      <c r="AN32" s="14">
        <f t="shared" si="32"/>
        <v>148.4519755139809</v>
      </c>
      <c r="AO32" s="14">
        <f t="shared" si="33"/>
        <v>2.9839240244578398</v>
      </c>
      <c r="AP32" s="14">
        <f t="shared" si="34"/>
        <v>148.42198365275897</v>
      </c>
      <c r="AQ32" s="14">
        <f t="shared" si="35"/>
        <v>-11.619805264516103</v>
      </c>
      <c r="AR32" s="14">
        <f t="shared" si="36"/>
        <v>0.18132677689634571</v>
      </c>
      <c r="AS32" s="14">
        <f t="shared" si="37"/>
        <v>1.2875643768336817E-2</v>
      </c>
      <c r="AT32" s="14">
        <f t="shared" si="38"/>
        <v>136.65053634270572</v>
      </c>
      <c r="AU32" s="14">
        <f t="shared" si="39"/>
        <v>2.7663318921822251</v>
      </c>
      <c r="AV32" s="14">
        <f t="shared" si="40"/>
        <v>136.62253288023697</v>
      </c>
      <c r="AW32" s="14">
        <f t="shared" si="41"/>
        <v>-2.9736154791981648</v>
      </c>
      <c r="AX32" s="14">
        <v>2.7663318921822251</v>
      </c>
      <c r="AY32" s="14">
        <v>38.422532880236965</v>
      </c>
      <c r="AZ32" s="14">
        <v>-2.9736154791981648</v>
      </c>
      <c r="BA32" s="14">
        <f t="shared" si="42"/>
        <v>11.619805264516103</v>
      </c>
      <c r="BB32" s="14">
        <f t="shared" si="43"/>
        <v>0.1076829748</v>
      </c>
      <c r="BC32" s="14">
        <f t="shared" si="44"/>
        <v>7.8038804599159406E-2</v>
      </c>
      <c r="BD32" s="14">
        <f t="shared" si="45"/>
        <v>14.988525274158377</v>
      </c>
      <c r="BE32" s="14">
        <f t="shared" si="46"/>
        <v>19.708402330560705</v>
      </c>
    </row>
    <row r="33" spans="1:57" s="14" customFormat="1" x14ac:dyDescent="0.3">
      <c r="A33" s="14">
        <v>7</v>
      </c>
      <c r="B33" s="14">
        <f t="shared" si="47"/>
        <v>2.5843913952000003E-2</v>
      </c>
      <c r="C33" s="14">
        <f t="shared" si="48"/>
        <v>8.1839060847999995E-2</v>
      </c>
      <c r="D33" s="14">
        <f t="shared" si="49"/>
        <v>-4.4999999999999998E-2</v>
      </c>
      <c r="E33" s="8">
        <v>1.4017106101209105</v>
      </c>
      <c r="F33" s="8">
        <v>-0.91797179201942902</v>
      </c>
      <c r="G33" s="14">
        <f t="shared" si="7"/>
        <v>-4.1314772062317484E-5</v>
      </c>
      <c r="H33" s="14">
        <f t="shared" si="8"/>
        <v>3.6747997508503744E-4</v>
      </c>
      <c r="I33" s="14">
        <f t="shared" si="9"/>
        <v>5.1634131587899763E-2</v>
      </c>
      <c r="J33" s="14">
        <f t="shared" si="10"/>
        <v>-3.9483116077172177E-2</v>
      </c>
      <c r="K33" s="8">
        <v>-2.1035177831846616</v>
      </c>
      <c r="L33" s="8">
        <v>-3.3291517111274445</v>
      </c>
      <c r="M33" s="6">
        <f t="shared" si="11"/>
        <v>1.2256339279427828</v>
      </c>
      <c r="N33" s="14">
        <f t="shared" si="12"/>
        <v>5.1634131587899763E-2</v>
      </c>
      <c r="O33" s="14">
        <f t="shared" si="13"/>
        <v>-3.9483116077172177E-2</v>
      </c>
      <c r="P33" s="14">
        <f t="shared" si="14"/>
        <v>3.0204929260100231E-2</v>
      </c>
      <c r="Q33" s="14">
        <f t="shared" si="15"/>
        <v>-5.5168839228278213E-3</v>
      </c>
      <c r="R33" s="14">
        <f t="shared" si="16"/>
        <v>3.0704621147729785E-2</v>
      </c>
      <c r="S33" s="14">
        <v>-1</v>
      </c>
      <c r="T33" s="14">
        <v>0</v>
      </c>
      <c r="U33" s="14">
        <f t="shared" si="17"/>
        <v>1</v>
      </c>
      <c r="V33" s="14">
        <f t="shared" si="18"/>
        <v>-0.85694985311160488</v>
      </c>
      <c r="W33" s="14">
        <f t="shared" si="19"/>
        <v>-0.23543446336689167</v>
      </c>
      <c r="X33" s="8">
        <v>-10.814011675583274</v>
      </c>
      <c r="Y33" s="8">
        <v>4.1090867135558122</v>
      </c>
      <c r="Z33" s="14">
        <v>0</v>
      </c>
      <c r="AA33" s="14">
        <v>0</v>
      </c>
      <c r="AB33" s="14">
        <f t="shared" si="20"/>
        <v>-0.60334452626612822</v>
      </c>
      <c r="AC33" s="14">
        <f t="shared" si="21"/>
        <v>0.34754499332496069</v>
      </c>
      <c r="AD33" s="14">
        <f t="shared" si="22"/>
        <v>-2.5817065793949882E-2</v>
      </c>
      <c r="AE33" s="14">
        <f t="shared" si="23"/>
        <v>1.9741558038586089E-2</v>
      </c>
      <c r="AF33" s="14">
        <f t="shared" si="24"/>
        <v>-6.6715938831918717E-2</v>
      </c>
      <c r="AG33" s="14">
        <f t="shared" si="25"/>
        <v>3.6908414103300785E-2</v>
      </c>
      <c r="AH33" s="14">
        <f t="shared" si="26"/>
        <v>1.5081807244018959E-2</v>
      </c>
      <c r="AI33" s="14">
        <f t="shared" si="27"/>
        <v>2.5747019738713915E-3</v>
      </c>
      <c r="AJ33" s="14">
        <f t="shared" si="28"/>
        <v>-0.41003449884744481</v>
      </c>
      <c r="AK33" s="14">
        <f t="shared" si="29"/>
        <v>0.64977041438757277</v>
      </c>
      <c r="AL33" s="14">
        <f t="shared" si="30"/>
        <v>-0.50928491921091812</v>
      </c>
      <c r="AM33" s="14">
        <f t="shared" si="31"/>
        <v>1.0163086559484265</v>
      </c>
      <c r="AN33" s="14">
        <f t="shared" si="32"/>
        <v>145.52130661503793</v>
      </c>
      <c r="AO33" s="14">
        <f t="shared" si="33"/>
        <v>6.5471800332269119</v>
      </c>
      <c r="AP33" s="14">
        <f t="shared" si="34"/>
        <v>145.3739492225495</v>
      </c>
      <c r="AQ33" s="14">
        <f t="shared" si="35"/>
        <v>-10.241426151878773</v>
      </c>
      <c r="AR33" s="14">
        <f t="shared" si="36"/>
        <v>0.17773513063628843</v>
      </c>
      <c r="AS33" s="14">
        <f t="shared" si="37"/>
        <v>-3.3436385238295827E-2</v>
      </c>
      <c r="AT33" s="14">
        <f t="shared" si="38"/>
        <v>133.78009807709032</v>
      </c>
      <c r="AU33" s="14">
        <f t="shared" si="39"/>
        <v>6.3338978764633662</v>
      </c>
      <c r="AV33" s="14">
        <f t="shared" si="40"/>
        <v>133.63007288483544</v>
      </c>
      <c r="AW33" s="14">
        <f t="shared" si="41"/>
        <v>-2.3000957178059656</v>
      </c>
      <c r="AX33" s="14">
        <v>6.3338978764633662</v>
      </c>
      <c r="AY33" s="14">
        <v>35.430072884835447</v>
      </c>
      <c r="AZ33" s="14">
        <v>-2.3000957178059656</v>
      </c>
      <c r="BA33" s="14">
        <f t="shared" si="42"/>
        <v>10.241426151878773</v>
      </c>
      <c r="BB33" s="14">
        <f t="shared" si="43"/>
        <v>0.1076829748</v>
      </c>
      <c r="BC33" s="14">
        <f t="shared" si="44"/>
        <v>7.7478045539899759E-2</v>
      </c>
      <c r="BD33" s="14">
        <f t="shared" si="45"/>
        <v>12.552239362263119</v>
      </c>
      <c r="BE33" s="14">
        <f t="shared" si="46"/>
        <v>18.726307013110056</v>
      </c>
    </row>
    <row r="34" spans="1:57" s="14" customFormat="1" x14ac:dyDescent="0.3">
      <c r="A34" s="14">
        <v>8</v>
      </c>
      <c r="B34" s="14">
        <f t="shared" si="47"/>
        <v>3.0151232944000003E-2</v>
      </c>
      <c r="C34" s="14">
        <f t="shared" si="48"/>
        <v>7.7531741855999994E-2</v>
      </c>
      <c r="D34" s="14">
        <f t="shared" si="49"/>
        <v>-4.4999999999999998E-2</v>
      </c>
      <c r="E34" s="8">
        <v>0.53964144832296523</v>
      </c>
      <c r="F34" s="8">
        <v>-1.2746947801200039</v>
      </c>
      <c r="G34" s="14">
        <f t="shared" si="7"/>
        <v>3.6269236565369956E-4</v>
      </c>
      <c r="H34" s="14">
        <f t="shared" si="8"/>
        <v>-2.1811122165020513E-4</v>
      </c>
      <c r="I34" s="14">
        <f t="shared" si="9"/>
        <v>6.2171284394465336E-2</v>
      </c>
      <c r="J34" s="14">
        <f t="shared" si="10"/>
        <v>-1.8966586322860295E-2</v>
      </c>
      <c r="K34" s="8">
        <v>-2.1501800440839589</v>
      </c>
      <c r="L34" s="8">
        <v>-3.3111281703014002</v>
      </c>
      <c r="M34" s="6">
        <f t="shared" si="11"/>
        <v>1.1609481262174413</v>
      </c>
      <c r="N34" s="14">
        <f t="shared" si="12"/>
        <v>6.2171284394465336E-2</v>
      </c>
      <c r="O34" s="14">
        <f t="shared" si="13"/>
        <v>-1.8966586322860295E-2</v>
      </c>
      <c r="P34" s="14">
        <f t="shared" si="14"/>
        <v>1.5360457461534659E-2</v>
      </c>
      <c r="Q34" s="14">
        <f t="shared" si="15"/>
        <v>-2.6033413677139704E-2</v>
      </c>
      <c r="R34" s="14">
        <f t="shared" si="16"/>
        <v>3.0227177855577263E-2</v>
      </c>
      <c r="S34" s="14">
        <v>-1</v>
      </c>
      <c r="T34" s="14">
        <v>0</v>
      </c>
      <c r="U34" s="14">
        <f t="shared" si="17"/>
        <v>1</v>
      </c>
      <c r="V34" s="14">
        <f t="shared" si="18"/>
        <v>-0.8812226751639558</v>
      </c>
      <c r="W34" s="14">
        <f t="shared" si="19"/>
        <v>-0.23888484024412637</v>
      </c>
      <c r="X34" s="8">
        <v>-10.667250271202374</v>
      </c>
      <c r="Y34" s="8">
        <v>4.2584005313734901</v>
      </c>
      <c r="Z34" s="14">
        <v>0</v>
      </c>
      <c r="AA34" s="14">
        <v>0</v>
      </c>
      <c r="AB34" s="14">
        <f t="shared" si="20"/>
        <v>-0.94957243838955341</v>
      </c>
      <c r="AC34" s="14">
        <f t="shared" si="21"/>
        <v>0.42919748910563787</v>
      </c>
      <c r="AD34" s="14">
        <f t="shared" si="22"/>
        <v>-3.1085642197232668E-2</v>
      </c>
      <c r="AE34" s="14">
        <f t="shared" si="23"/>
        <v>9.4832931614301473E-3</v>
      </c>
      <c r="AF34" s="14">
        <f t="shared" si="24"/>
        <v>-7.0032859308059511E-2</v>
      </c>
      <c r="AG34" s="14">
        <f t="shared" si="25"/>
        <v>5.8408238734653384E-3</v>
      </c>
      <c r="AH34" s="14">
        <f t="shared" si="26"/>
        <v>7.8615749135941774E-3</v>
      </c>
      <c r="AI34" s="14">
        <f t="shared" si="27"/>
        <v>1.3125762449394956E-2</v>
      </c>
      <c r="AJ34" s="14">
        <f t="shared" si="28"/>
        <v>-0.60085189226207547</v>
      </c>
      <c r="AK34" s="14">
        <f t="shared" si="29"/>
        <v>0.4726917227644053</v>
      </c>
      <c r="AL34" s="14">
        <f t="shared" si="30"/>
        <v>-0.55829510556616979</v>
      </c>
      <c r="AM34" s="14">
        <f t="shared" si="31"/>
        <v>0.84813391273602523</v>
      </c>
      <c r="AN34" s="14">
        <f t="shared" si="32"/>
        <v>142.22827437569129</v>
      </c>
      <c r="AO34" s="14">
        <f t="shared" si="33"/>
        <v>9.2262665072765078</v>
      </c>
      <c r="AP34" s="14">
        <f t="shared" si="34"/>
        <v>141.92870759019695</v>
      </c>
      <c r="AQ34" s="14">
        <f t="shared" si="35"/>
        <v>-10.776245799095159</v>
      </c>
      <c r="AR34" s="14">
        <f t="shared" si="36"/>
        <v>0.14208567877912676</v>
      </c>
      <c r="AS34" s="14">
        <f t="shared" si="37"/>
        <v>0.11042747747979416</v>
      </c>
      <c r="AT34" s="14">
        <f t="shared" si="38"/>
        <v>130.32719441944943</v>
      </c>
      <c r="AU34" s="14">
        <f t="shared" si="39"/>
        <v>9.0557636927415555</v>
      </c>
      <c r="AV34" s="14">
        <f t="shared" si="40"/>
        <v>130.01219461722118</v>
      </c>
      <c r="AW34" s="14">
        <f t="shared" si="41"/>
        <v>-1.6859203956128124</v>
      </c>
      <c r="AX34" s="14">
        <v>9.0557636927415555</v>
      </c>
      <c r="AY34" s="14">
        <v>31.812194617221174</v>
      </c>
      <c r="AZ34" s="14">
        <v>-1.6859203956128124</v>
      </c>
      <c r="BA34" s="14">
        <f t="shared" si="42"/>
        <v>10.776245799095159</v>
      </c>
      <c r="BB34" s="14">
        <f t="shared" si="43"/>
        <v>0.1076829748</v>
      </c>
      <c r="BC34" s="14">
        <f t="shared" si="44"/>
        <v>9.2322517338465332E-2</v>
      </c>
      <c r="BD34" s="14">
        <f t="shared" si="45"/>
        <v>12.510662368118098</v>
      </c>
      <c r="BE34" s="14">
        <f t="shared" si="46"/>
        <v>17.737980764234823</v>
      </c>
    </row>
    <row r="35" spans="1:57" s="14" customFormat="1" x14ac:dyDescent="0.3">
      <c r="A35" s="14">
        <v>9</v>
      </c>
      <c r="B35" s="14">
        <f t="shared" si="47"/>
        <v>3.4458551936000004E-2</v>
      </c>
      <c r="C35" s="14">
        <f t="shared" si="48"/>
        <v>7.3224422863999994E-2</v>
      </c>
      <c r="D35" s="14">
        <f t="shared" si="49"/>
        <v>-4.4999999999999998E-2</v>
      </c>
      <c r="E35" s="8">
        <v>0.33283693807564774</v>
      </c>
      <c r="F35" s="8">
        <v>-1.3161367728515818</v>
      </c>
      <c r="G35" s="14">
        <f t="shared" si="7"/>
        <v>-3.229274710336294E-4</v>
      </c>
      <c r="H35" s="14">
        <f t="shared" si="8"/>
        <v>-2.9518617862287627E-4</v>
      </c>
      <c r="I35" s="14">
        <f t="shared" si="9"/>
        <v>6.2903692511647902E-2</v>
      </c>
      <c r="J35" s="14">
        <f t="shared" si="10"/>
        <v>-1.6374537196514952E-2</v>
      </c>
      <c r="K35" s="8">
        <v>-2.1957087955486556</v>
      </c>
      <c r="L35" s="8">
        <v>-3.2923871879024764</v>
      </c>
      <c r="M35" s="6">
        <f t="shared" si="11"/>
        <v>1.0966783923538208</v>
      </c>
      <c r="N35" s="14">
        <f t="shared" si="12"/>
        <v>6.2903692511647902E-2</v>
      </c>
      <c r="O35" s="14">
        <f t="shared" si="13"/>
        <v>-1.6374537196514952E-2</v>
      </c>
      <c r="P35" s="14">
        <f t="shared" si="14"/>
        <v>1.0320730352352092E-2</v>
      </c>
      <c r="Q35" s="14">
        <f t="shared" si="15"/>
        <v>-2.8625462803485047E-2</v>
      </c>
      <c r="R35" s="14">
        <f t="shared" si="16"/>
        <v>3.0429173431423793E-2</v>
      </c>
      <c r="S35" s="14">
        <v>-1</v>
      </c>
      <c r="T35" s="14">
        <v>0</v>
      </c>
      <c r="U35" s="14">
        <f t="shared" si="17"/>
        <v>1</v>
      </c>
      <c r="V35" s="14">
        <f t="shared" si="18"/>
        <v>-0.88323550307209864</v>
      </c>
      <c r="W35" s="14">
        <f t="shared" si="19"/>
        <v>-0.22976462970825196</v>
      </c>
      <c r="X35" s="8">
        <v>-10.515880779145819</v>
      </c>
      <c r="Y35" s="8">
        <v>4.4116378121839439</v>
      </c>
      <c r="Z35" s="14">
        <v>0</v>
      </c>
      <c r="AA35" s="14">
        <v>0</v>
      </c>
      <c r="AB35" s="14">
        <f t="shared" si="20"/>
        <v>-0.96040537147701655</v>
      </c>
      <c r="AC35" s="14">
        <f t="shared" si="21"/>
        <v>0.48448094726372637</v>
      </c>
      <c r="AD35" s="14">
        <f t="shared" si="22"/>
        <v>-3.1451846255823951E-2</v>
      </c>
      <c r="AE35" s="14">
        <f t="shared" si="23"/>
        <v>8.1872685982574758E-3</v>
      </c>
      <c r="AF35" s="14">
        <f t="shared" si="24"/>
        <v>-6.7902593952307133E-2</v>
      </c>
      <c r="AG35" s="14">
        <f t="shared" si="25"/>
        <v>1.9142127054609902E-3</v>
      </c>
      <c r="AH35" s="14">
        <f t="shared" si="26"/>
        <v>4.9989014406592331E-3</v>
      </c>
      <c r="AI35" s="14">
        <f t="shared" si="27"/>
        <v>1.4460324491053961E-2</v>
      </c>
      <c r="AJ35" s="14">
        <f t="shared" si="28"/>
        <v>-0.60962576123361378</v>
      </c>
      <c r="AK35" s="14">
        <f t="shared" si="29"/>
        <v>0.45500523605114052</v>
      </c>
      <c r="AL35" s="14">
        <f t="shared" si="30"/>
        <v>-0.54408843840523335</v>
      </c>
      <c r="AM35" s="14">
        <f t="shared" si="31"/>
        <v>0.82522104606971181</v>
      </c>
      <c r="AN35" s="14">
        <f t="shared" si="32"/>
        <v>138.30491560839545</v>
      </c>
      <c r="AO35" s="14">
        <f t="shared" si="33"/>
        <v>10.958484225238861</v>
      </c>
      <c r="AP35" s="14">
        <f t="shared" si="34"/>
        <v>137.87008850700929</v>
      </c>
      <c r="AQ35" s="14">
        <f t="shared" si="35"/>
        <v>-10.055616172765138</v>
      </c>
      <c r="AR35" s="14">
        <f t="shared" si="36"/>
        <v>0.11798087309824777</v>
      </c>
      <c r="AS35" s="14">
        <f t="shared" si="37"/>
        <v>0.13469387650011114</v>
      </c>
      <c r="AT35" s="14">
        <f t="shared" si="38"/>
        <v>126.3881879896916</v>
      </c>
      <c r="AU35" s="14">
        <f t="shared" si="39"/>
        <v>10.816907177520964</v>
      </c>
      <c r="AV35" s="14">
        <f t="shared" si="40"/>
        <v>125.92445585520916</v>
      </c>
      <c r="AW35" s="14">
        <f t="shared" si="41"/>
        <v>-1.1459706209807661</v>
      </c>
      <c r="AX35" s="14">
        <v>10.816907177520964</v>
      </c>
      <c r="AY35" s="14">
        <v>27.724455855209158</v>
      </c>
      <c r="AZ35" s="14">
        <v>-1.1459706209807661</v>
      </c>
      <c r="BA35" s="14">
        <f t="shared" si="42"/>
        <v>10.055616172765138</v>
      </c>
      <c r="BB35" s="14">
        <f t="shared" si="43"/>
        <v>0.1076829748</v>
      </c>
      <c r="BC35" s="14">
        <f t="shared" si="44"/>
        <v>9.7362244447647905E-2</v>
      </c>
      <c r="BD35" s="14">
        <f t="shared" si="45"/>
        <v>11.027776978475153</v>
      </c>
      <c r="BE35" s="14">
        <f t="shared" si="46"/>
        <v>16.756011564017626</v>
      </c>
    </row>
    <row r="36" spans="1:57" s="14" customFormat="1" x14ac:dyDescent="0.3">
      <c r="A36" s="14">
        <v>10</v>
      </c>
      <c r="B36" s="14">
        <f t="shared" si="47"/>
        <v>3.8765870928000004E-2</v>
      </c>
      <c r="C36" s="14">
        <f t="shared" si="48"/>
        <v>6.8917103871999993E-2</v>
      </c>
      <c r="D36" s="14">
        <f t="shared" si="49"/>
        <v>-4.4999999999999998E-2</v>
      </c>
      <c r="E36" s="8">
        <v>1.7982125701834051</v>
      </c>
      <c r="F36" s="8">
        <v>-0.64099438308898715</v>
      </c>
      <c r="G36" s="14">
        <f t="shared" si="7"/>
        <v>-2.3545921045461937E-4</v>
      </c>
      <c r="H36" s="14">
        <f t="shared" si="8"/>
        <v>-1.9849074412443823E-4</v>
      </c>
      <c r="I36" s="14">
        <f t="shared" si="9"/>
        <v>3.8869527868314949E-2</v>
      </c>
      <c r="J36" s="14">
        <f t="shared" si="10"/>
        <v>-5.2097598824651106E-2</v>
      </c>
      <c r="K36" s="8">
        <v>-2.2402974124219828</v>
      </c>
      <c r="L36" s="8">
        <v>-3.2729468054810753</v>
      </c>
      <c r="M36" s="6">
        <f t="shared" si="11"/>
        <v>1.0326493930590925</v>
      </c>
      <c r="N36" s="14">
        <f t="shared" si="12"/>
        <v>3.8869527868314949E-2</v>
      </c>
      <c r="O36" s="14">
        <f t="shared" si="13"/>
        <v>-5.2097598824651106E-2</v>
      </c>
      <c r="P36" s="14">
        <f t="shared" si="14"/>
        <v>3.0047576003685045E-2</v>
      </c>
      <c r="Q36" s="14">
        <f t="shared" si="15"/>
        <v>7.0975988246511079E-3</v>
      </c>
      <c r="R36" s="14">
        <f t="shared" si="16"/>
        <v>3.0874467327759975E-2</v>
      </c>
      <c r="S36" s="14">
        <v>-1</v>
      </c>
      <c r="T36" s="14">
        <v>0</v>
      </c>
      <c r="U36" s="14">
        <f t="shared" si="17"/>
        <v>1</v>
      </c>
      <c r="V36" s="14">
        <f t="shared" si="18"/>
        <v>-0.84538806263489874</v>
      </c>
      <c r="W36" s="14">
        <f t="shared" si="19"/>
        <v>-0.19453340383776752</v>
      </c>
      <c r="X36" s="8">
        <v>-10.360195718345187</v>
      </c>
      <c r="Y36" s="8">
        <v>4.5692980396725291</v>
      </c>
      <c r="Z36" s="14">
        <v>0</v>
      </c>
      <c r="AA36" s="14">
        <v>0</v>
      </c>
      <c r="AB36" s="14">
        <f t="shared" si="20"/>
        <v>-0.25560219630524061</v>
      </c>
      <c r="AC36" s="14">
        <f t="shared" si="21"/>
        <v>0.38876421725946109</v>
      </c>
      <c r="AD36" s="14">
        <f t="shared" si="22"/>
        <v>-1.9434763934157474E-2</v>
      </c>
      <c r="AE36" s="14">
        <f t="shared" si="23"/>
        <v>2.6048799412325553E-2</v>
      </c>
      <c r="AF36" s="14">
        <f t="shared" si="24"/>
        <v>-5.3775586264930161E-2</v>
      </c>
      <c r="AG36" s="14">
        <f t="shared" si="25"/>
        <v>5.5547152864914441E-2</v>
      </c>
      <c r="AH36" s="14">
        <f t="shared" si="26"/>
        <v>1.4906058396615213E-2</v>
      </c>
      <c r="AI36" s="14">
        <f t="shared" si="27"/>
        <v>-3.4495540402633366E-3</v>
      </c>
      <c r="AJ36" s="14">
        <f t="shared" si="28"/>
        <v>-0.17832795362485426</v>
      </c>
      <c r="AK36" s="14">
        <f t="shared" si="29"/>
        <v>0.73568535490484599</v>
      </c>
      <c r="AL36" s="14">
        <f t="shared" si="30"/>
        <v>-0.3506568455011968</v>
      </c>
      <c r="AM36" s="14">
        <f t="shared" si="31"/>
        <v>1.0677704788575857</v>
      </c>
      <c r="AN36" s="14">
        <f t="shared" si="32"/>
        <v>133.81937705665567</v>
      </c>
      <c r="AO36" s="14">
        <f t="shared" si="33"/>
        <v>11.674836144577338</v>
      </c>
      <c r="AP36" s="14">
        <f t="shared" si="34"/>
        <v>133.30912900783898</v>
      </c>
      <c r="AQ36" s="14">
        <f t="shared" si="35"/>
        <v>-6.6718744484495671</v>
      </c>
      <c r="AR36" s="14">
        <f t="shared" si="36"/>
        <v>0.14391435191940985</v>
      </c>
      <c r="AS36" s="14">
        <f t="shared" si="37"/>
        <v>-0.10506246994027854</v>
      </c>
      <c r="AT36" s="14">
        <f t="shared" si="38"/>
        <v>122.19375854587592</v>
      </c>
      <c r="AU36" s="14">
        <f t="shared" si="39"/>
        <v>11.502138922274046</v>
      </c>
      <c r="AV36" s="14">
        <f t="shared" si="40"/>
        <v>121.6512039717673</v>
      </c>
      <c r="AW36" s="14">
        <f t="shared" si="41"/>
        <v>-0.70761117380286587</v>
      </c>
      <c r="AX36" s="14">
        <v>11.502138922274046</v>
      </c>
      <c r="AY36" s="14">
        <v>23.451203971767299</v>
      </c>
      <c r="AZ36" s="14">
        <v>-0.70761117380286587</v>
      </c>
      <c r="BA36" s="14">
        <f t="shared" si="42"/>
        <v>6.6718744484495671</v>
      </c>
      <c r="BB36" s="14">
        <f t="shared" si="43"/>
        <v>0.1076829748</v>
      </c>
      <c r="BC36" s="14">
        <f t="shared" si="44"/>
        <v>7.7635398796314953E-2</v>
      </c>
      <c r="BD36" s="14">
        <f t="shared" si="45"/>
        <v>6.8897070997579135</v>
      </c>
      <c r="BE36" s="14">
        <f t="shared" si="46"/>
        <v>15.777720517075213</v>
      </c>
    </row>
    <row r="37" spans="1:57" s="14" customFormat="1" x14ac:dyDescent="0.3">
      <c r="A37" s="14">
        <v>11</v>
      </c>
      <c r="B37" s="14">
        <f t="shared" si="47"/>
        <v>4.3073189920000005E-2</v>
      </c>
      <c r="C37" s="14">
        <f t="shared" si="48"/>
        <v>6.4609784879999993E-2</v>
      </c>
      <c r="D37" s="14">
        <f t="shared" si="49"/>
        <v>-4.4999999999999998E-2</v>
      </c>
      <c r="E37" s="8">
        <v>1.8806199061419906</v>
      </c>
      <c r="F37" s="8">
        <v>-0.57247144593519894</v>
      </c>
      <c r="G37" s="14">
        <f t="shared" si="7"/>
        <v>-2.5550900928490716E-4</v>
      </c>
      <c r="H37" s="14">
        <f t="shared" si="8"/>
        <v>-3.0705471988531907E-4</v>
      </c>
      <c r="I37" s="14">
        <f t="shared" si="9"/>
        <v>3.521122223522221E-2</v>
      </c>
      <c r="J37" s="14">
        <f t="shared" si="10"/>
        <v>-5.4636707703720519E-2</v>
      </c>
      <c r="K37" s="8">
        <v>-2.2846985427827513</v>
      </c>
      <c r="L37" s="8">
        <v>-3.2528934808805943</v>
      </c>
      <c r="M37" s="6">
        <f t="shared" si="11"/>
        <v>0.96819493809784296</v>
      </c>
      <c r="N37" s="14">
        <f t="shared" si="12"/>
        <v>3.521122223522221E-2</v>
      </c>
      <c r="O37" s="14">
        <f t="shared" si="13"/>
        <v>-5.4636707703720519E-2</v>
      </c>
      <c r="P37" s="14">
        <f t="shared" si="14"/>
        <v>2.9398562644777783E-2</v>
      </c>
      <c r="Q37" s="14">
        <f t="shared" si="15"/>
        <v>9.6367077037205207E-3</v>
      </c>
      <c r="R37" s="14">
        <f t="shared" si="16"/>
        <v>3.0937705489351826E-2</v>
      </c>
      <c r="S37" s="14">
        <v>-1</v>
      </c>
      <c r="T37" s="14">
        <v>0</v>
      </c>
      <c r="U37" s="14">
        <f t="shared" si="17"/>
        <v>1</v>
      </c>
      <c r="V37" s="14">
        <f t="shared" si="18"/>
        <v>-0.84428958174170254</v>
      </c>
      <c r="W37" s="14">
        <f t="shared" si="19"/>
        <v>-0.18170520849722338</v>
      </c>
      <c r="X37" s="8">
        <v>-10.200785024811591</v>
      </c>
      <c r="Y37" s="8">
        <v>4.734511172872641</v>
      </c>
      <c r="Z37" s="14">
        <v>0</v>
      </c>
      <c r="AA37" s="14">
        <v>0</v>
      </c>
      <c r="AB37" s="14">
        <f t="shared" si="20"/>
        <v>-0.16905699414828984</v>
      </c>
      <c r="AC37" s="14">
        <f t="shared" si="21"/>
        <v>0.39464563285196458</v>
      </c>
      <c r="AD37" s="14">
        <f t="shared" si="22"/>
        <v>-1.7605611117611105E-2</v>
      </c>
      <c r="AE37" s="14">
        <f t="shared" si="23"/>
        <v>2.7318353851860259E-2</v>
      </c>
      <c r="AF37" s="14">
        <f t="shared" si="24"/>
        <v>-4.9782749052968651E-2</v>
      </c>
      <c r="AG37" s="14">
        <f t="shared" si="25"/>
        <v>5.930153419563812E-2</v>
      </c>
      <c r="AH37" s="14">
        <f t="shared" si="26"/>
        <v>1.457152681774644E-2</v>
      </c>
      <c r="AI37" s="14">
        <f t="shared" si="27"/>
        <v>-4.6648264919176017E-3</v>
      </c>
      <c r="AJ37" s="14">
        <f t="shared" si="28"/>
        <v>-0.11390296607288064</v>
      </c>
      <c r="AK37" s="14">
        <f t="shared" si="29"/>
        <v>0.74483619438415594</v>
      </c>
      <c r="AL37" s="14">
        <f t="shared" si="30"/>
        <v>-0.30067301697706339</v>
      </c>
      <c r="AM37" s="14">
        <f t="shared" si="31"/>
        <v>1.0670248878088748</v>
      </c>
      <c r="AN37" s="14">
        <f t="shared" si="32"/>
        <v>129.69800213894362</v>
      </c>
      <c r="AO37" s="14">
        <f t="shared" si="33"/>
        <v>11.183332531556976</v>
      </c>
      <c r="AP37" s="14">
        <f t="shared" si="34"/>
        <v>129.21495591579964</v>
      </c>
      <c r="AQ37" s="14">
        <f t="shared" si="35"/>
        <v>-5.7371822307132767</v>
      </c>
      <c r="AR37" s="14">
        <f t="shared" si="36"/>
        <v>0.13210025668576139</v>
      </c>
      <c r="AS37" s="14">
        <f t="shared" si="37"/>
        <v>-0.11834905971104805</v>
      </c>
      <c r="AT37" s="14">
        <f t="shared" si="38"/>
        <v>118.08874156724349</v>
      </c>
      <c r="AU37" s="14">
        <f t="shared" si="39"/>
        <v>11.024812223534063</v>
      </c>
      <c r="AV37" s="14">
        <f t="shared" si="40"/>
        <v>117.57297478745289</v>
      </c>
      <c r="AW37" s="14">
        <f t="shared" si="41"/>
        <v>-0.40596432121165216</v>
      </c>
      <c r="AX37" s="14">
        <v>11.024812223534063</v>
      </c>
      <c r="AY37" s="14">
        <v>19.372974787452897</v>
      </c>
      <c r="AZ37" s="14">
        <v>-0.40596432121165216</v>
      </c>
      <c r="BA37" s="14">
        <f t="shared" si="42"/>
        <v>5.7371822307132767</v>
      </c>
      <c r="BB37" s="14">
        <f t="shared" si="43"/>
        <v>0.1076829748</v>
      </c>
      <c r="BC37" s="14">
        <f t="shared" si="44"/>
        <v>7.8284412155222222E-2</v>
      </c>
      <c r="BD37" s="14">
        <f t="shared" si="45"/>
        <v>5.5547107947214851</v>
      </c>
      <c r="BE37" s="14">
        <f t="shared" si="46"/>
        <v>14.792928986383039</v>
      </c>
    </row>
    <row r="38" spans="1:57" s="14" customFormat="1" x14ac:dyDescent="0.3">
      <c r="A38" s="14">
        <v>12</v>
      </c>
      <c r="B38" s="14">
        <f t="shared" si="47"/>
        <v>4.7380508912000005E-2</v>
      </c>
      <c r="C38" s="14">
        <f t="shared" si="48"/>
        <v>6.0302465887999993E-2</v>
      </c>
      <c r="D38" s="14">
        <f t="shared" si="49"/>
        <v>-4.4999999999999998E-2</v>
      </c>
      <c r="E38" s="8">
        <v>1.9409869729724496</v>
      </c>
      <c r="F38" s="8">
        <v>-0.50383033149033907</v>
      </c>
      <c r="G38" s="14">
        <f t="shared" si="7"/>
        <v>-3.9443525056981343E-4</v>
      </c>
      <c r="H38" s="14">
        <f t="shared" si="8"/>
        <v>-8.5221404369391351E-4</v>
      </c>
      <c r="I38" s="14">
        <f t="shared" si="9"/>
        <v>3.1380923962689058E-2</v>
      </c>
      <c r="J38" s="14">
        <f t="shared" si="10"/>
        <v>-5.6923085046823731E-2</v>
      </c>
      <c r="K38" s="8">
        <v>-2.3285840104776603</v>
      </c>
      <c r="L38" s="8">
        <v>-3.2322048601708691</v>
      </c>
      <c r="M38" s="6">
        <f t="shared" si="11"/>
        <v>0.90362084969320877</v>
      </c>
      <c r="N38" s="14">
        <f t="shared" si="12"/>
        <v>3.1380923962689058E-2</v>
      </c>
      <c r="O38" s="14">
        <f t="shared" si="13"/>
        <v>-5.6923085046823731E-2</v>
      </c>
      <c r="P38" s="14">
        <f t="shared" si="14"/>
        <v>2.8921541925310934E-2</v>
      </c>
      <c r="Q38" s="14">
        <f t="shared" si="15"/>
        <v>1.1923085046823732E-2</v>
      </c>
      <c r="R38" s="14">
        <f t="shared" si="16"/>
        <v>3.1282831463461065E-2</v>
      </c>
      <c r="S38" s="14">
        <v>-1</v>
      </c>
      <c r="T38" s="14">
        <v>0</v>
      </c>
      <c r="U38" s="14">
        <f t="shared" si="17"/>
        <v>1</v>
      </c>
      <c r="V38" s="14">
        <f t="shared" si="18"/>
        <v>-0.84377683305133566</v>
      </c>
      <c r="W38" s="14">
        <f t="shared" si="19"/>
        <v>-0.1687758150344944</v>
      </c>
      <c r="X38" s="8">
        <v>-10.037752909499462</v>
      </c>
      <c r="Y38" s="8">
        <v>4.905602783056711</v>
      </c>
      <c r="Z38" s="14">
        <v>0</v>
      </c>
      <c r="AA38" s="14">
        <v>0</v>
      </c>
      <c r="AB38" s="14">
        <f t="shared" si="20"/>
        <v>-8.5739516899128301E-2</v>
      </c>
      <c r="AC38" s="14">
        <f t="shared" si="21"/>
        <v>0.39366837940466493</v>
      </c>
      <c r="AD38" s="14">
        <f t="shared" si="22"/>
        <v>-1.5690461981344529E-2</v>
      </c>
      <c r="AE38" s="14">
        <f t="shared" si="23"/>
        <v>2.8461542523411865E-2</v>
      </c>
      <c r="AF38" s="14">
        <f t="shared" si="24"/>
        <v>-4.5644477300059619E-2</v>
      </c>
      <c r="AG38" s="14">
        <f t="shared" si="25"/>
        <v>6.2458520548388644E-2</v>
      </c>
      <c r="AH38" s="14">
        <f t="shared" si="26"/>
        <v>1.426355333737056E-2</v>
      </c>
      <c r="AI38" s="14">
        <f t="shared" si="27"/>
        <v>-5.5354355015649103E-3</v>
      </c>
      <c r="AJ38" s="14">
        <f t="shared" si="28"/>
        <v>-4.8599120688885666E-2</v>
      </c>
      <c r="AK38" s="14">
        <f t="shared" si="29"/>
        <v>0.74862625671955496</v>
      </c>
      <c r="AL38" s="14">
        <f t="shared" si="30"/>
        <v>-0.24921060514050586</v>
      </c>
      <c r="AM38" s="14">
        <f t="shared" si="31"/>
        <v>1.0604503585893066</v>
      </c>
      <c r="AN38" s="14">
        <f t="shared" si="32"/>
        <v>126.08568482517479</v>
      </c>
      <c r="AO38" s="14">
        <f t="shared" si="33"/>
        <v>9.5185736008577635</v>
      </c>
      <c r="AP38" s="14">
        <f t="shared" si="34"/>
        <v>125.72587909590598</v>
      </c>
      <c r="AQ38" s="14">
        <f t="shared" si="35"/>
        <v>-4.9271165832454589</v>
      </c>
      <c r="AR38" s="14">
        <f t="shared" si="36"/>
        <v>0.12185880860109338</v>
      </c>
      <c r="AS38" s="14">
        <f t="shared" si="37"/>
        <v>-0.12780084230614908</v>
      </c>
      <c r="AT38" s="14">
        <f t="shared" si="38"/>
        <v>114.47953803576205</v>
      </c>
      <c r="AU38" s="14">
        <f t="shared" si="39"/>
        <v>9.3723430305364506</v>
      </c>
      <c r="AV38" s="14">
        <f t="shared" si="40"/>
        <v>114.09524010667336</v>
      </c>
      <c r="AW38" s="14">
        <f t="shared" si="41"/>
        <v>-0.27319206712752631</v>
      </c>
      <c r="AX38" s="14">
        <v>9.3723430305364506</v>
      </c>
      <c r="AY38" s="14">
        <v>15.895240106673358</v>
      </c>
      <c r="AZ38" s="14">
        <v>-0.27319206712752631</v>
      </c>
      <c r="BA38" s="14">
        <f t="shared" si="42"/>
        <v>4.9271165832454589</v>
      </c>
      <c r="BB38" s="14">
        <f t="shared" si="43"/>
        <v>0.1076829748</v>
      </c>
      <c r="BC38" s="14">
        <f t="shared" si="44"/>
        <v>7.8761432874689064E-2</v>
      </c>
      <c r="BD38" s="14">
        <f t="shared" si="45"/>
        <v>4.4522452734897611</v>
      </c>
      <c r="BE38" s="14">
        <f t="shared" si="46"/>
        <v>13.806309591318985</v>
      </c>
    </row>
    <row r="39" spans="1:57" s="14" customFormat="1" x14ac:dyDescent="0.3">
      <c r="A39" s="14">
        <v>13</v>
      </c>
      <c r="B39" s="14">
        <f t="shared" si="47"/>
        <v>5.1687827904000005E-2</v>
      </c>
      <c r="C39" s="14">
        <f t="shared" si="48"/>
        <v>5.5995146895999992E-2</v>
      </c>
      <c r="D39" s="14">
        <f t="shared" si="49"/>
        <v>-4.4999999999999998E-2</v>
      </c>
      <c r="E39" s="8">
        <v>2.017240821169854</v>
      </c>
      <c r="F39" s="8">
        <v>-0.45790111480123835</v>
      </c>
      <c r="G39" s="14">
        <f t="shared" si="7"/>
        <v>3.4000100554767987E-4</v>
      </c>
      <c r="H39" s="14">
        <f t="shared" si="8"/>
        <v>-9.1956599827358598E-5</v>
      </c>
      <c r="I39" s="14">
        <f t="shared" si="9"/>
        <v>2.8734317245129065E-2</v>
      </c>
      <c r="J39" s="14">
        <f t="shared" si="10"/>
        <v>-5.8303850751526512E-2</v>
      </c>
      <c r="K39" s="8">
        <v>-2.3713282647666962</v>
      </c>
      <c r="L39" s="8">
        <v>-3.2107690290662734</v>
      </c>
      <c r="M39" s="6">
        <f t="shared" si="11"/>
        <v>0.83944076429957715</v>
      </c>
      <c r="N39" s="14">
        <f t="shared" si="12"/>
        <v>2.8734317245129065E-2</v>
      </c>
      <c r="O39" s="14">
        <f t="shared" si="13"/>
        <v>-5.8303850751526512E-2</v>
      </c>
      <c r="P39" s="14">
        <f t="shared" si="14"/>
        <v>2.7260829650870927E-2</v>
      </c>
      <c r="Q39" s="14">
        <f t="shared" si="15"/>
        <v>1.3303850751526514E-2</v>
      </c>
      <c r="R39" s="14">
        <f t="shared" si="16"/>
        <v>3.0333896519779587E-2</v>
      </c>
      <c r="S39" s="14">
        <v>-1</v>
      </c>
      <c r="T39" s="14">
        <v>0</v>
      </c>
      <c r="U39" s="14">
        <f t="shared" si="17"/>
        <v>1</v>
      </c>
      <c r="V39" s="14">
        <f t="shared" si="18"/>
        <v>-0.84434759904902879</v>
      </c>
      <c r="W39" s="14">
        <f t="shared" si="19"/>
        <v>-0.15690363175412558</v>
      </c>
      <c r="X39" s="8">
        <v>-9.8707652828672128</v>
      </c>
      <c r="Y39" s="8">
        <v>5.0793796663725077</v>
      </c>
      <c r="Z39" s="14">
        <v>0</v>
      </c>
      <c r="AA39" s="14">
        <v>0</v>
      </c>
      <c r="AB39" s="14">
        <f t="shared" si="20"/>
        <v>-2.2049614989284955E-2</v>
      </c>
      <c r="AC39" s="14">
        <f t="shared" si="21"/>
        <v>0.40311367120724534</v>
      </c>
      <c r="AD39" s="14">
        <f t="shared" si="22"/>
        <v>-1.4367158622564533E-2</v>
      </c>
      <c r="AE39" s="14">
        <f t="shared" si="23"/>
        <v>2.9151925375763256E-2</v>
      </c>
      <c r="AF39" s="14">
        <f t="shared" si="24"/>
        <v>-4.2534732573338369E-2</v>
      </c>
      <c r="AG39" s="14">
        <f t="shared" si="25"/>
        <v>6.4909797827376089E-2</v>
      </c>
      <c r="AH39" s="14">
        <f t="shared" si="26"/>
        <v>1.3800415328209305E-2</v>
      </c>
      <c r="AI39" s="14">
        <f t="shared" si="27"/>
        <v>-6.6059470758495784E-3</v>
      </c>
      <c r="AJ39" s="14">
        <f t="shared" si="28"/>
        <v>-7.5767452186126238E-5</v>
      </c>
      <c r="AK39" s="14">
        <f t="shared" si="29"/>
        <v>0.74700910557694067</v>
      </c>
      <c r="AL39" s="14">
        <f t="shared" si="30"/>
        <v>-0.20703820649370319</v>
      </c>
      <c r="AM39" s="14">
        <f t="shared" si="31"/>
        <v>1.0527509969906901</v>
      </c>
      <c r="AN39" s="14">
        <f t="shared" si="32"/>
        <v>123.36847727689013</v>
      </c>
      <c r="AO39" s="14">
        <f t="shared" si="33"/>
        <v>6.7751233278598875</v>
      </c>
      <c r="AP39" s="14">
        <f t="shared" si="34"/>
        <v>123.18229941639686</v>
      </c>
      <c r="AQ39" s="14">
        <f t="shared" si="35"/>
        <v>-4.4226833224087176</v>
      </c>
      <c r="AR39" s="14">
        <f t="shared" si="36"/>
        <v>0.10871488944054269</v>
      </c>
      <c r="AS39" s="14">
        <f t="shared" si="37"/>
        <v>-0.13819850683795865</v>
      </c>
      <c r="AT39" s="14">
        <f t="shared" si="38"/>
        <v>111.76183777570769</v>
      </c>
      <c r="AU39" s="14">
        <f t="shared" si="39"/>
        <v>6.6446654605312361</v>
      </c>
      <c r="AV39" s="14">
        <f t="shared" si="40"/>
        <v>111.56413762460241</v>
      </c>
      <c r="AW39" s="14">
        <f t="shared" si="41"/>
        <v>-0.32691101681846801</v>
      </c>
      <c r="AX39" s="14">
        <v>6.6446654605312361</v>
      </c>
      <c r="AY39" s="14">
        <v>13.364137624602414</v>
      </c>
      <c r="AZ39" s="14">
        <v>-0.32691101681846801</v>
      </c>
      <c r="BA39" s="14">
        <f t="shared" si="42"/>
        <v>4.4226833224087176</v>
      </c>
      <c r="BB39" s="14">
        <f t="shared" si="43"/>
        <v>0.1076829748</v>
      </c>
      <c r="BC39" s="14">
        <f t="shared" si="44"/>
        <v>8.0422145149129071E-2</v>
      </c>
      <c r="BD39" s="14">
        <f t="shared" si="45"/>
        <v>3.7125806684177669</v>
      </c>
      <c r="BE39" s="14">
        <f t="shared" si="46"/>
        <v>12.825710118827168</v>
      </c>
    </row>
    <row r="40" spans="1:57" s="14" customFormat="1" x14ac:dyDescent="0.3">
      <c r="A40" s="14">
        <v>14</v>
      </c>
      <c r="B40" s="14">
        <f t="shared" si="47"/>
        <v>5.5995146896000006E-2</v>
      </c>
      <c r="C40" s="14">
        <f t="shared" si="48"/>
        <v>5.1687827903999992E-2</v>
      </c>
      <c r="D40" s="14">
        <f t="shared" si="49"/>
        <v>-4.4999999999999998E-2</v>
      </c>
      <c r="E40" s="8">
        <v>2.0640875794758755</v>
      </c>
      <c r="F40" s="8">
        <v>-0.38967614572798687</v>
      </c>
      <c r="G40" s="14">
        <f t="shared" si="7"/>
        <v>-4.3210545211148921E-5</v>
      </c>
      <c r="H40" s="14">
        <f t="shared" si="8"/>
        <v>-6.3715308626587086E-4</v>
      </c>
      <c r="I40" s="14">
        <f t="shared" si="9"/>
        <v>2.469277586364917E-2</v>
      </c>
      <c r="J40" s="14">
        <f t="shared" si="10"/>
        <v>-6.0127088904649163E-2</v>
      </c>
      <c r="K40" s="8">
        <v>-2.4131981344492601</v>
      </c>
      <c r="L40" s="8">
        <v>-3.1885508629755663</v>
      </c>
      <c r="M40" s="6">
        <f t="shared" si="11"/>
        <v>0.77535272852630621</v>
      </c>
      <c r="N40" s="14">
        <f t="shared" si="12"/>
        <v>2.469277586364917E-2</v>
      </c>
      <c r="O40" s="14">
        <f t="shared" si="13"/>
        <v>-6.0127088904649163E-2</v>
      </c>
      <c r="P40" s="14">
        <f t="shared" si="14"/>
        <v>2.6995052040350822E-2</v>
      </c>
      <c r="Q40" s="14">
        <f t="shared" si="15"/>
        <v>1.5127088904649165E-2</v>
      </c>
      <c r="R40" s="14">
        <f t="shared" si="16"/>
        <v>3.0944493102818937E-2</v>
      </c>
      <c r="S40" s="14">
        <v>-1</v>
      </c>
      <c r="T40" s="14">
        <v>0</v>
      </c>
      <c r="U40" s="14">
        <f t="shared" si="17"/>
        <v>1</v>
      </c>
      <c r="V40" s="14">
        <f t="shared" si="18"/>
        <v>-0.84478638150921981</v>
      </c>
      <c r="W40" s="14">
        <f t="shared" si="19"/>
        <v>-0.14387858101243611</v>
      </c>
      <c r="X40" s="8">
        <v>-9.6997844067359082</v>
      </c>
      <c r="Y40" s="8">
        <v>5.2567712481974285</v>
      </c>
      <c r="Z40" s="14">
        <v>0</v>
      </c>
      <c r="AA40" s="14">
        <v>0</v>
      </c>
      <c r="AB40" s="14">
        <f t="shared" si="20"/>
        <v>5.4549575056883265E-2</v>
      </c>
      <c r="AC40" s="14">
        <f t="shared" si="21"/>
        <v>0.39116859638978807</v>
      </c>
      <c r="AD40" s="14">
        <f t="shared" si="22"/>
        <v>-1.2346387931824585E-2</v>
      </c>
      <c r="AE40" s="14">
        <f t="shared" si="23"/>
        <v>3.0063544452324582E-2</v>
      </c>
      <c r="AF40" s="14">
        <f t="shared" si="24"/>
        <v>-3.8168696611219008E-2</v>
      </c>
      <c r="AG40" s="14">
        <f t="shared" si="25"/>
        <v>6.7372056813840814E-2</v>
      </c>
      <c r="AH40" s="14">
        <f t="shared" si="26"/>
        <v>1.3475920747569837E-2</v>
      </c>
      <c r="AI40" s="14">
        <f t="shared" si="27"/>
        <v>-7.2449679091916488E-3</v>
      </c>
      <c r="AJ40" s="14">
        <f t="shared" si="28"/>
        <v>6.5026440787328776E-2</v>
      </c>
      <c r="AK40" s="14">
        <f t="shared" si="29"/>
        <v>0.74110776521490207</v>
      </c>
      <c r="AL40" s="14">
        <f t="shared" si="30"/>
        <v>-0.15468395720676414</v>
      </c>
      <c r="AM40" s="14">
        <f t="shared" si="31"/>
        <v>1.0359408761605353</v>
      </c>
      <c r="AN40" s="14">
        <f t="shared" si="32"/>
        <v>112.71926160965735</v>
      </c>
      <c r="AO40" s="14">
        <f t="shared" si="33"/>
        <v>27.027582344398059</v>
      </c>
      <c r="AP40" s="14">
        <f t="shared" si="34"/>
        <v>109.43099072220426</v>
      </c>
      <c r="AQ40" s="14">
        <f t="shared" si="35"/>
        <v>-1.4008746290152025</v>
      </c>
      <c r="AR40" s="14">
        <f t="shared" si="36"/>
        <v>9.8922614872276493E-2</v>
      </c>
      <c r="AS40" s="14">
        <f t="shared" si="37"/>
        <v>-0.1444983825750577</v>
      </c>
      <c r="AT40" s="14">
        <f t="shared" si="38"/>
        <v>101.45400941414452</v>
      </c>
      <c r="AU40" s="14">
        <f t="shared" si="39"/>
        <v>26.908875206551329</v>
      </c>
      <c r="AV40" s="14">
        <f t="shared" si="40"/>
        <v>97.820388781294326</v>
      </c>
      <c r="AW40" s="14">
        <f t="shared" si="41"/>
        <v>3.083693724916182</v>
      </c>
      <c r="AX40" s="14">
        <v>26.908875206551329</v>
      </c>
      <c r="AY40" s="14">
        <v>-0.37961121870568193</v>
      </c>
      <c r="AZ40" s="14">
        <v>3.083693724916182</v>
      </c>
      <c r="BA40" s="14">
        <f t="shared" si="42"/>
        <v>1.4008746290152025</v>
      </c>
      <c r="BB40" s="14">
        <f t="shared" si="43"/>
        <v>0.1076829748</v>
      </c>
      <c r="BC40" s="14">
        <f t="shared" si="44"/>
        <v>8.0687922759649172E-2</v>
      </c>
      <c r="BD40" s="14">
        <f t="shared" si="45"/>
        <v>1.0861719659302143</v>
      </c>
      <c r="BE40" s="14">
        <f t="shared" si="46"/>
        <v>11.846517060936003</v>
      </c>
    </row>
    <row r="41" spans="1:57" s="14" customFormat="1" x14ac:dyDescent="0.3">
      <c r="A41" s="14">
        <v>15</v>
      </c>
      <c r="B41" s="14">
        <f t="shared" si="47"/>
        <v>6.0302465888000006E-2</v>
      </c>
      <c r="C41" s="14">
        <f t="shared" si="48"/>
        <v>4.7380508911999991E-2</v>
      </c>
      <c r="D41" s="14">
        <f t="shared" si="49"/>
        <v>-4.4999999999999998E-2</v>
      </c>
      <c r="E41" s="8">
        <v>2.1217174734945239</v>
      </c>
      <c r="F41" s="8">
        <v>-0.33777710606510319</v>
      </c>
      <c r="G41" s="14">
        <f t="shared" si="7"/>
        <v>2.3238807654475668E-4</v>
      </c>
      <c r="H41" s="14">
        <f t="shared" si="8"/>
        <v>-3.088341393510316E-4</v>
      </c>
      <c r="I41" s="14">
        <f t="shared" si="9"/>
        <v>2.1540390710547704E-2</v>
      </c>
      <c r="J41" s="14">
        <f t="shared" si="10"/>
        <v>-6.1327086740175021E-2</v>
      </c>
      <c r="K41" s="8">
        <v>-2.4546584171830577</v>
      </c>
      <c r="L41" s="8">
        <v>-3.1655671160040919</v>
      </c>
      <c r="M41" s="6">
        <f t="shared" si="11"/>
        <v>0.71090869882103425</v>
      </c>
      <c r="N41" s="14">
        <f t="shared" si="12"/>
        <v>2.1540390710547704E-2</v>
      </c>
      <c r="O41" s="14">
        <f t="shared" si="13"/>
        <v>-6.1327086740175021E-2</v>
      </c>
      <c r="P41" s="14">
        <f t="shared" si="14"/>
        <v>2.5840118201452288E-2</v>
      </c>
      <c r="Q41" s="14">
        <f t="shared" si="15"/>
        <v>1.6327086740175023E-2</v>
      </c>
      <c r="R41" s="14">
        <f t="shared" si="16"/>
        <v>3.0566083656337541E-2</v>
      </c>
      <c r="S41" s="14">
        <v>-1</v>
      </c>
      <c r="T41" s="14">
        <v>0</v>
      </c>
      <c r="U41" s="14">
        <f t="shared" si="17"/>
        <v>1</v>
      </c>
      <c r="V41" s="14">
        <f t="shared" si="18"/>
        <v>-0.84594241178981988</v>
      </c>
      <c r="W41" s="14">
        <f t="shared" si="19"/>
        <v>-0.13161621614338981</v>
      </c>
      <c r="X41" s="8">
        <v>-9.525025460398755</v>
      </c>
      <c r="Y41" s="8">
        <v>5.4397611366320904</v>
      </c>
      <c r="Z41" s="14">
        <v>0</v>
      </c>
      <c r="AA41" s="14">
        <v>0</v>
      </c>
      <c r="AB41" s="14">
        <f t="shared" si="20"/>
        <v>0.11757264294922878</v>
      </c>
      <c r="AC41" s="14">
        <f t="shared" si="21"/>
        <v>0.38721781883606754</v>
      </c>
      <c r="AD41" s="14">
        <f t="shared" si="22"/>
        <v>-1.0770195355273852E-2</v>
      </c>
      <c r="AE41" s="14">
        <f t="shared" si="23"/>
        <v>3.0663543370087511E-2</v>
      </c>
      <c r="AF41" s="14">
        <f t="shared" si="24"/>
        <v>-3.4576643849546229E-2</v>
      </c>
      <c r="AG41" s="14">
        <f t="shared" si="25"/>
        <v>6.9336213040587014E-2</v>
      </c>
      <c r="AH41" s="14">
        <f t="shared" si="26"/>
        <v>1.3036253138998524E-2</v>
      </c>
      <c r="AI41" s="14">
        <f t="shared" si="27"/>
        <v>-8.0091263004119957E-3</v>
      </c>
      <c r="AJ41" s="14">
        <f t="shared" si="28"/>
        <v>0.11775242915983133</v>
      </c>
      <c r="AK41" s="14">
        <f t="shared" si="29"/>
        <v>0.73172198114314191</v>
      </c>
      <c r="AL41" s="14">
        <f t="shared" si="30"/>
        <v>-0.10942442769463279</v>
      </c>
      <c r="AM41" s="14">
        <f t="shared" si="31"/>
        <v>1.0190668841484296</v>
      </c>
      <c r="AN41" s="14">
        <f t="shared" si="32"/>
        <v>106.26289913793748</v>
      </c>
      <c r="AO41" s="14">
        <f t="shared" si="33"/>
        <v>30.638393521588398</v>
      </c>
      <c r="AP41" s="14">
        <f t="shared" si="34"/>
        <v>101.75014779161633</v>
      </c>
      <c r="AQ41" s="14">
        <f t="shared" si="35"/>
        <v>-5.9313824579192875E-2</v>
      </c>
      <c r="AR41" s="14">
        <f t="shared" si="36"/>
        <v>8.706614917477376E-2</v>
      </c>
      <c r="AS41" s="14">
        <f t="shared" si="37"/>
        <v>-0.15117207748981132</v>
      </c>
      <c r="AT41" s="14">
        <f t="shared" si="38"/>
        <v>95.178261469528906</v>
      </c>
      <c r="AU41" s="14">
        <f t="shared" si="39"/>
        <v>30.53391414257867</v>
      </c>
      <c r="AV41" s="14">
        <f t="shared" si="40"/>
        <v>90.147554284604098</v>
      </c>
      <c r="AW41" s="14">
        <f t="shared" si="41"/>
        <v>4.1634786653548534</v>
      </c>
      <c r="AX41" s="14">
        <v>30.53391414257867</v>
      </c>
      <c r="AY41" s="14">
        <v>-8.052445715395903</v>
      </c>
      <c r="AZ41" s="14">
        <v>4.1634786653548534</v>
      </c>
      <c r="BA41" s="14">
        <f t="shared" si="42"/>
        <v>5.9313824579192875E-2</v>
      </c>
      <c r="BB41" s="14">
        <f t="shared" si="43"/>
        <v>0.1076829748</v>
      </c>
      <c r="BC41" s="14">
        <f t="shared" si="44"/>
        <v>8.1842856598547703E-2</v>
      </c>
      <c r="BD41" s="14">
        <f t="shared" si="45"/>
        <v>4.2166713853693083E-2</v>
      </c>
      <c r="BE41" s="14">
        <f t="shared" si="46"/>
        <v>10.861884816421927</v>
      </c>
    </row>
    <row r="42" spans="1:57" s="14" customFormat="1" x14ac:dyDescent="0.3">
      <c r="A42" s="14">
        <v>16</v>
      </c>
      <c r="B42" s="14">
        <f t="shared" si="47"/>
        <v>6.4609784880000007E-2</v>
      </c>
      <c r="C42" s="14">
        <f t="shared" si="48"/>
        <v>4.3073189919999991E-2</v>
      </c>
      <c r="D42" s="14">
        <f t="shared" si="49"/>
        <v>-4.4999999999999998E-2</v>
      </c>
      <c r="E42" s="8">
        <v>2.1746367127931543</v>
      </c>
      <c r="F42" s="8">
        <v>-0.27822919379643807</v>
      </c>
      <c r="G42" s="14">
        <f t="shared" si="7"/>
        <v>-3.1991338478309927E-5</v>
      </c>
      <c r="H42" s="14">
        <f t="shared" si="8"/>
        <v>-1.2539271086305093E-4</v>
      </c>
      <c r="I42" s="14">
        <f t="shared" si="9"/>
        <v>1.7852469259935479E-2</v>
      </c>
      <c r="J42" s="14">
        <f t="shared" si="10"/>
        <v>-6.2500314729792034E-2</v>
      </c>
      <c r="K42" s="8">
        <v>-2.4955752560913611</v>
      </c>
      <c r="L42" s="8">
        <v>-3.1417755870779271</v>
      </c>
      <c r="M42" s="6">
        <f t="shared" si="11"/>
        <v>0.64620033098656604</v>
      </c>
      <c r="N42" s="14">
        <f t="shared" si="12"/>
        <v>1.7852469259935479E-2</v>
      </c>
      <c r="O42" s="14">
        <f t="shared" si="13"/>
        <v>-6.2500314729792034E-2</v>
      </c>
      <c r="P42" s="14">
        <f t="shared" si="14"/>
        <v>2.5220720660064512E-2</v>
      </c>
      <c r="Q42" s="14">
        <f t="shared" si="15"/>
        <v>1.7500314729792035E-2</v>
      </c>
      <c r="R42" s="14">
        <f t="shared" si="16"/>
        <v>3.0697650826321889E-2</v>
      </c>
      <c r="S42" s="14">
        <v>-1</v>
      </c>
      <c r="T42" s="14">
        <v>0</v>
      </c>
      <c r="U42" s="14">
        <f t="shared" si="17"/>
        <v>1</v>
      </c>
      <c r="V42" s="14">
        <f t="shared" si="18"/>
        <v>-0.84731138941073258</v>
      </c>
      <c r="W42" s="14">
        <f t="shared" si="19"/>
        <v>-0.1190286585099736</v>
      </c>
      <c r="X42" s="8">
        <v>-9.3465139520609721</v>
      </c>
      <c r="Y42" s="8">
        <v>5.6274776177110208</v>
      </c>
      <c r="Z42" s="14">
        <v>0</v>
      </c>
      <c r="AA42" s="14">
        <v>0</v>
      </c>
      <c r="AB42" s="14">
        <f t="shared" si="20"/>
        <v>0.18199670678098659</v>
      </c>
      <c r="AC42" s="14">
        <f t="shared" si="21"/>
        <v>0.37267363760992789</v>
      </c>
      <c r="AD42" s="14">
        <f t="shared" si="22"/>
        <v>-8.9262346299677393E-3</v>
      </c>
      <c r="AE42" s="14">
        <f t="shared" si="23"/>
        <v>3.1250157364896017E-2</v>
      </c>
      <c r="AF42" s="14">
        <f t="shared" si="24"/>
        <v>-3.0446833920728583E-2</v>
      </c>
      <c r="AG42" s="14">
        <f t="shared" si="25"/>
        <v>7.1187775739256526E-2</v>
      </c>
      <c r="AH42" s="14">
        <f t="shared" si="26"/>
        <v>1.2594364660793103E-2</v>
      </c>
      <c r="AI42" s="14">
        <f t="shared" si="27"/>
        <v>-8.6874610094644922E-3</v>
      </c>
      <c r="AJ42" s="14">
        <f t="shared" si="28"/>
        <v>0.17550179274868455</v>
      </c>
      <c r="AK42" s="14">
        <f t="shared" si="29"/>
        <v>0.71738959277389236</v>
      </c>
      <c r="AL42" s="14">
        <f t="shared" si="30"/>
        <v>-6.0986579379625754E-2</v>
      </c>
      <c r="AM42" s="14">
        <f t="shared" si="31"/>
        <v>0.99544149492242306</v>
      </c>
      <c r="AN42" s="14">
        <f t="shared" si="32"/>
        <v>99.84891640540026</v>
      </c>
      <c r="AO42" s="14">
        <f t="shared" si="33"/>
        <v>33.988327655765453</v>
      </c>
      <c r="AP42" s="14">
        <f t="shared" si="34"/>
        <v>93.886099559503151</v>
      </c>
      <c r="AQ42" s="14">
        <f t="shared" si="35"/>
        <v>1.2955454982888814</v>
      </c>
      <c r="AR42" s="14">
        <f t="shared" si="36"/>
        <v>7.5427380946829242E-2</v>
      </c>
      <c r="AS42" s="14">
        <f t="shared" si="37"/>
        <v>-0.1566262943530933</v>
      </c>
      <c r="AT42" s="14">
        <f t="shared" si="38"/>
        <v>88.998395267877555</v>
      </c>
      <c r="AU42" s="14">
        <f t="shared" si="39"/>
        <v>33.897814798629256</v>
      </c>
      <c r="AV42" s="14">
        <f t="shared" si="40"/>
        <v>82.290051112726871</v>
      </c>
      <c r="AW42" s="14">
        <f t="shared" si="41"/>
        <v>5.2427565699149383</v>
      </c>
      <c r="AX42" s="14">
        <v>33.897814798629256</v>
      </c>
      <c r="AY42" s="14">
        <v>-15.909948887273124</v>
      </c>
      <c r="AZ42" s="14">
        <v>5.2427565699149383</v>
      </c>
      <c r="BA42" s="14">
        <f t="shared" si="42"/>
        <v>-1.2955454982888814</v>
      </c>
      <c r="BB42" s="14">
        <f t="shared" si="43"/>
        <v>0.1076829748</v>
      </c>
      <c r="BC42" s="14">
        <f t="shared" si="44"/>
        <v>8.2462254139935492E-2</v>
      </c>
      <c r="BD42" s="14">
        <f t="shared" si="45"/>
        <v>-0.83718192980243078</v>
      </c>
      <c r="BE42" s="14">
        <f t="shared" si="46"/>
        <v>9.8732137827965616</v>
      </c>
    </row>
    <row r="43" spans="1:57" s="14" customFormat="1" x14ac:dyDescent="0.3">
      <c r="A43" s="14">
        <v>17</v>
      </c>
      <c r="B43" s="14">
        <f t="shared" si="47"/>
        <v>6.8917103872000007E-2</v>
      </c>
      <c r="C43" s="14">
        <f t="shared" si="48"/>
        <v>3.876587092799999E-2</v>
      </c>
      <c r="D43" s="14">
        <f t="shared" si="49"/>
        <v>-4.4999999999999998E-2</v>
      </c>
      <c r="E43" s="8">
        <v>2.2452936996277741</v>
      </c>
      <c r="F43" s="8">
        <v>-0.23020940804938952</v>
      </c>
      <c r="G43" s="14">
        <f t="shared" si="7"/>
        <v>-3.4838288641175774E-5</v>
      </c>
      <c r="H43" s="14">
        <f t="shared" si="8"/>
        <v>8.2463673217900157E-4</v>
      </c>
      <c r="I43" s="14">
        <f t="shared" si="9"/>
        <v>1.4831791787515813E-2</v>
      </c>
      <c r="J43" s="14">
        <f t="shared" si="10"/>
        <v>-6.3285211166367927E-2</v>
      </c>
      <c r="K43" s="8">
        <v>-2.5355502373709125</v>
      </c>
      <c r="L43" s="8">
        <v>-3.1170970952795596</v>
      </c>
      <c r="M43" s="6">
        <f t="shared" si="11"/>
        <v>0.58154685790864713</v>
      </c>
      <c r="N43" s="14">
        <f t="shared" si="12"/>
        <v>1.4831791787515813E-2</v>
      </c>
      <c r="O43" s="14">
        <f t="shared" si="13"/>
        <v>-6.3285211166367927E-2</v>
      </c>
      <c r="P43" s="14">
        <f t="shared" si="14"/>
        <v>2.3934079140484177E-2</v>
      </c>
      <c r="Q43" s="14">
        <f t="shared" si="15"/>
        <v>1.8285211166367929E-2</v>
      </c>
      <c r="R43" s="14">
        <f t="shared" si="16"/>
        <v>3.0119579872594941E-2</v>
      </c>
      <c r="S43" s="14">
        <v>-1</v>
      </c>
      <c r="T43" s="14">
        <v>0</v>
      </c>
      <c r="U43" s="14">
        <f t="shared" si="17"/>
        <v>1</v>
      </c>
      <c r="V43" s="14">
        <f t="shared" si="18"/>
        <v>-0.84909692361242239</v>
      </c>
      <c r="W43" s="14">
        <f t="shared" si="19"/>
        <v>-0.10691819514456563</v>
      </c>
      <c r="X43" s="8">
        <v>-9.1641735690705382</v>
      </c>
      <c r="Y43" s="8">
        <v>5.8176546818176851</v>
      </c>
      <c r="Z43" s="14">
        <v>0</v>
      </c>
      <c r="AA43" s="14">
        <v>0</v>
      </c>
      <c r="AB43" s="14">
        <f t="shared" si="20"/>
        <v>0.23775774592843879</v>
      </c>
      <c r="AC43" s="14">
        <f t="shared" si="21"/>
        <v>0.36429202711111741</v>
      </c>
      <c r="AD43" s="14">
        <f t="shared" si="22"/>
        <v>-7.4158958937579067E-3</v>
      </c>
      <c r="AE43" s="14">
        <f t="shared" si="23"/>
        <v>3.1642605583183964E-2</v>
      </c>
      <c r="AF43" s="14">
        <f t="shared" si="24"/>
        <v>-2.6781412213437314E-2</v>
      </c>
      <c r="AG43" s="14">
        <f t="shared" si="25"/>
        <v>7.28401351156414E-2</v>
      </c>
      <c r="AH43" s="14">
        <f t="shared" si="26"/>
        <v>1.1949620425921501E-2</v>
      </c>
      <c r="AI43" s="14">
        <f t="shared" si="27"/>
        <v>-9.554923949273467E-3</v>
      </c>
      <c r="AJ43" s="14">
        <f t="shared" si="28"/>
        <v>0.224061451007246</v>
      </c>
      <c r="AK43" s="14">
        <f t="shared" si="29"/>
        <v>0.70118397955107969</v>
      </c>
      <c r="AL43" s="14">
        <f t="shared" si="30"/>
        <v>-1.8239972749070764E-2</v>
      </c>
      <c r="AM43" s="14">
        <f t="shared" si="31"/>
        <v>0.97257532282219494</v>
      </c>
      <c r="AN43" s="14">
        <f t="shared" si="32"/>
        <v>93.778715360708475</v>
      </c>
      <c r="AO43" s="14">
        <f t="shared" si="33"/>
        <v>37.05933011725287</v>
      </c>
      <c r="AP43" s="14">
        <f t="shared" si="34"/>
        <v>86.145536773330591</v>
      </c>
      <c r="AQ43" s="14">
        <f t="shared" si="35"/>
        <v>2.5308271617300613</v>
      </c>
      <c r="AR43" s="14">
        <f t="shared" si="36"/>
        <v>6.0518780800374615E-2</v>
      </c>
      <c r="AS43" s="14">
        <f t="shared" si="37"/>
        <v>-0.1623572183354452</v>
      </c>
      <c r="AT43" s="14">
        <f t="shared" si="38"/>
        <v>83.226607311346029</v>
      </c>
      <c r="AU43" s="14">
        <f t="shared" si="39"/>
        <v>36.986707580292418</v>
      </c>
      <c r="AV43" s="14">
        <f t="shared" si="40"/>
        <v>74.55636543533312</v>
      </c>
      <c r="AW43" s="14">
        <f t="shared" si="41"/>
        <v>6.2930074600880737</v>
      </c>
      <c r="AX43" s="14">
        <v>36.986707580292418</v>
      </c>
      <c r="AY43" s="14">
        <v>-23.643634564666883</v>
      </c>
      <c r="AZ43" s="14">
        <v>6.2930074600880737</v>
      </c>
      <c r="BA43" s="14">
        <f t="shared" si="42"/>
        <v>-2.5308271617300613</v>
      </c>
      <c r="BB43" s="14">
        <f t="shared" si="43"/>
        <v>0.1076829748</v>
      </c>
      <c r="BC43" s="14">
        <f t="shared" si="44"/>
        <v>8.3748895659515821E-2</v>
      </c>
      <c r="BD43" s="14">
        <f t="shared" si="45"/>
        <v>-1.4717945838139768</v>
      </c>
      <c r="BE43" s="14">
        <f t="shared" si="46"/>
        <v>8.8853814792692436</v>
      </c>
    </row>
    <row r="44" spans="1:57" s="14" customFormat="1" x14ac:dyDescent="0.3">
      <c r="A44" s="14">
        <v>18</v>
      </c>
      <c r="B44" s="14">
        <f t="shared" si="47"/>
        <v>7.3224422864000008E-2</v>
      </c>
      <c r="C44" s="14">
        <f t="shared" si="48"/>
        <v>3.445855193599999E-2</v>
      </c>
      <c r="D44" s="14">
        <f t="shared" si="49"/>
        <v>-4.4999999999999998E-2</v>
      </c>
      <c r="E44" s="8">
        <v>2.2847162070720421</v>
      </c>
      <c r="F44" s="8">
        <v>-0.17622411417488781</v>
      </c>
      <c r="G44" s="14">
        <f t="shared" si="7"/>
        <v>6.4329605231894238E-5</v>
      </c>
      <c r="H44" s="14">
        <f t="shared" si="8"/>
        <v>1.0436004246126146E-3</v>
      </c>
      <c r="I44" s="14">
        <f t="shared" si="9"/>
        <v>1.1395372596437737E-2</v>
      </c>
      <c r="J44" s="14">
        <f t="shared" si="10"/>
        <v>-6.3993323740749355E-2</v>
      </c>
      <c r="K44" s="8">
        <v>-2.5744778800565085</v>
      </c>
      <c r="L44" s="8">
        <v>-3.0915129591070509</v>
      </c>
      <c r="M44" s="6">
        <f t="shared" si="11"/>
        <v>0.51703507905054247</v>
      </c>
      <c r="N44" s="14">
        <f t="shared" si="12"/>
        <v>1.1395372596437737E-2</v>
      </c>
      <c r="O44" s="14">
        <f t="shared" si="13"/>
        <v>-6.3993323740749355E-2</v>
      </c>
      <c r="P44" s="14">
        <f t="shared" si="14"/>
        <v>2.3063179339562253E-2</v>
      </c>
      <c r="Q44" s="14">
        <f t="shared" si="15"/>
        <v>1.8993323740749357E-2</v>
      </c>
      <c r="R44" s="14">
        <f t="shared" si="16"/>
        <v>2.9877359119736876E-2</v>
      </c>
      <c r="S44" s="14">
        <v>-1</v>
      </c>
      <c r="T44" s="14">
        <v>0</v>
      </c>
      <c r="U44" s="14">
        <f t="shared" si="17"/>
        <v>1</v>
      </c>
      <c r="V44" s="14">
        <f t="shared" si="18"/>
        <v>-0.8510617021984519</v>
      </c>
      <c r="W44" s="14">
        <f t="shared" si="19"/>
        <v>-9.4604587109219929E-2</v>
      </c>
      <c r="X44" s="8">
        <v>-8.9782408821880804</v>
      </c>
      <c r="Y44" s="8">
        <v>6.0093967101621946</v>
      </c>
      <c r="Z44" s="14">
        <v>0</v>
      </c>
      <c r="AA44" s="14">
        <v>0</v>
      </c>
      <c r="AB44" s="14">
        <f t="shared" si="20"/>
        <v>0.29331588915261014</v>
      </c>
      <c r="AC44" s="14">
        <f t="shared" si="21"/>
        <v>0.34713913810578662</v>
      </c>
      <c r="AD44" s="14">
        <f t="shared" si="22"/>
        <v>-5.6976862982188684E-3</v>
      </c>
      <c r="AE44" s="14">
        <f t="shared" si="23"/>
        <v>3.1996661870374678E-2</v>
      </c>
      <c r="AF44" s="14">
        <f t="shared" si="24"/>
        <v>-2.2959127068834809E-2</v>
      </c>
      <c r="AG44" s="14">
        <f t="shared" si="25"/>
        <v>7.4011785823430348E-2</v>
      </c>
      <c r="AH44" s="14">
        <f t="shared" si="26"/>
        <v>1.1563754472397072E-2</v>
      </c>
      <c r="AI44" s="14">
        <f t="shared" si="27"/>
        <v>-1.0018462082680988E-2</v>
      </c>
      <c r="AJ44" s="14">
        <f t="shared" si="28"/>
        <v>0.27565053825904989</v>
      </c>
      <c r="AK44" s="14">
        <f t="shared" si="29"/>
        <v>0.68009245864718271</v>
      </c>
      <c r="AL44" s="14">
        <f t="shared" si="30"/>
        <v>2.6140702715685325E-2</v>
      </c>
      <c r="AM44" s="14">
        <f t="shared" si="31"/>
        <v>0.94331949714984131</v>
      </c>
      <c r="AN44" s="14">
        <f t="shared" si="32"/>
        <v>88.388243660618784</v>
      </c>
      <c r="AO44" s="14">
        <f t="shared" si="33"/>
        <v>39.869699197699234</v>
      </c>
      <c r="AP44" s="14">
        <f t="shared" si="34"/>
        <v>78.885288256390979</v>
      </c>
      <c r="AQ44" s="14">
        <f t="shared" si="35"/>
        <v>3.6974185185497079</v>
      </c>
      <c r="AR44" s="14">
        <f t="shared" si="36"/>
        <v>5.0315119580923634E-2</v>
      </c>
      <c r="AS44" s="14">
        <f t="shared" si="37"/>
        <v>-0.16524216232280603</v>
      </c>
      <c r="AT44" s="14">
        <f t="shared" si="38"/>
        <v>78.192169405526244</v>
      </c>
      <c r="AU44" s="14">
        <f t="shared" si="39"/>
        <v>39.809321054202123</v>
      </c>
      <c r="AV44" s="14">
        <f t="shared" si="40"/>
        <v>67.299578851178353</v>
      </c>
      <c r="AW44" s="14">
        <f t="shared" si="41"/>
        <v>7.2823195339050093</v>
      </c>
      <c r="AX44" s="14">
        <v>39.809321054202123</v>
      </c>
      <c r="AY44" s="14">
        <v>-30.900421148821657</v>
      </c>
      <c r="AZ44" s="14">
        <v>7.2823195339050093</v>
      </c>
      <c r="BA44" s="14">
        <f t="shared" si="42"/>
        <v>-3.6974185185497079</v>
      </c>
      <c r="BB44" s="14">
        <f t="shared" si="43"/>
        <v>0.1076829748</v>
      </c>
      <c r="BC44" s="14">
        <f t="shared" si="44"/>
        <v>8.4619795460437741E-2</v>
      </c>
      <c r="BD44" s="14">
        <f t="shared" si="45"/>
        <v>-1.9116950760212879</v>
      </c>
      <c r="BE44" s="14">
        <f t="shared" si="46"/>
        <v>7.8997141039490586</v>
      </c>
    </row>
    <row r="45" spans="1:57" s="14" customFormat="1" x14ac:dyDescent="0.3">
      <c r="A45" s="14">
        <v>19</v>
      </c>
      <c r="B45" s="14">
        <f t="shared" si="47"/>
        <v>7.7531741856000008E-2</v>
      </c>
      <c r="C45" s="14">
        <f t="shared" si="48"/>
        <v>3.0151232943999989E-2</v>
      </c>
      <c r="D45" s="14">
        <f t="shared" si="49"/>
        <v>-4.4999999999999998E-2</v>
      </c>
      <c r="E45" s="8">
        <v>2.2820728475948573</v>
      </c>
      <c r="F45" s="8">
        <v>-0.10774659420666656</v>
      </c>
      <c r="G45" s="14">
        <f t="shared" si="7"/>
        <v>1.9145375591941155E-5</v>
      </c>
      <c r="H45" s="14">
        <f t="shared" si="8"/>
        <v>3.5265821396336661E-4</v>
      </c>
      <c r="I45" s="14">
        <f t="shared" si="9"/>
        <v>6.9899854430371701E-3</v>
      </c>
      <c r="J45" s="14">
        <f t="shared" si="10"/>
        <v>-6.462306170018664E-2</v>
      </c>
      <c r="K45" s="8">
        <v>-2.6125500914576425</v>
      </c>
      <c r="L45" s="8">
        <v>-3.0650863241804389</v>
      </c>
      <c r="M45" s="6">
        <f t="shared" si="11"/>
        <v>0.45253623272279642</v>
      </c>
      <c r="N45" s="14">
        <f t="shared" si="12"/>
        <v>6.9899854430371701E-3</v>
      </c>
      <c r="O45" s="14">
        <f t="shared" si="13"/>
        <v>-6.462306170018664E-2</v>
      </c>
      <c r="P45" s="14">
        <f t="shared" si="14"/>
        <v>2.3161247500962819E-2</v>
      </c>
      <c r="Q45" s="14">
        <f t="shared" si="15"/>
        <v>1.9623061700186642E-2</v>
      </c>
      <c r="R45" s="14">
        <f t="shared" si="16"/>
        <v>3.0356349192387881E-2</v>
      </c>
      <c r="S45" s="14">
        <v>-1</v>
      </c>
      <c r="T45" s="14">
        <v>0</v>
      </c>
      <c r="U45" s="14">
        <f t="shared" si="17"/>
        <v>1</v>
      </c>
      <c r="V45" s="14">
        <f t="shared" si="18"/>
        <v>-0.85319096899559077</v>
      </c>
      <c r="W45" s="14">
        <f t="shared" si="19"/>
        <v>-8.1934828064587087E-2</v>
      </c>
      <c r="X45" s="8">
        <v>-8.7893490720707934</v>
      </c>
      <c r="Y45" s="8">
        <v>6.2033105683118066</v>
      </c>
      <c r="Z45" s="14">
        <v>0</v>
      </c>
      <c r="AA45" s="14">
        <v>0</v>
      </c>
      <c r="AB45" s="14">
        <f t="shared" si="20"/>
        <v>0.34959647068425059</v>
      </c>
      <c r="AC45" s="14">
        <f t="shared" si="21"/>
        <v>0.31297094187037955</v>
      </c>
      <c r="AD45" s="14">
        <f t="shared" si="22"/>
        <v>-3.494992721518585E-3</v>
      </c>
      <c r="AE45" s="14">
        <f t="shared" si="23"/>
        <v>3.231153085009332E-2</v>
      </c>
      <c r="AF45" s="14">
        <f t="shared" si="24"/>
        <v>-1.858018188131455E-2</v>
      </c>
      <c r="AG45" s="14">
        <f t="shared" si="25"/>
        <v>7.4610921657261645E-2</v>
      </c>
      <c r="AH45" s="14">
        <f t="shared" si="26"/>
        <v>1.159019643827738E-2</v>
      </c>
      <c r="AI45" s="14">
        <f t="shared" si="27"/>
        <v>-9.987859957075006E-3</v>
      </c>
      <c r="AJ45" s="14">
        <f t="shared" si="28"/>
        <v>0.33520772667952214</v>
      </c>
      <c r="AK45" s="14">
        <f t="shared" si="29"/>
        <v>0.65047882925943767</v>
      </c>
      <c r="AL45" s="14">
        <f t="shared" si="30"/>
        <v>7.5065189147801512E-2</v>
      </c>
      <c r="AM45" s="14">
        <f t="shared" si="31"/>
        <v>0.90173724393089061</v>
      </c>
      <c r="AN45" s="14">
        <f t="shared" si="32"/>
        <v>84.089407053821645</v>
      </c>
      <c r="AO45" s="14">
        <f t="shared" si="33"/>
        <v>42.361102219475157</v>
      </c>
      <c r="AP45" s="14">
        <f t="shared" si="34"/>
        <v>72.639971072505844</v>
      </c>
      <c r="AQ45" s="14">
        <f t="shared" si="35"/>
        <v>4.7728306390132706</v>
      </c>
      <c r="AR45" s="14">
        <f t="shared" si="36"/>
        <v>4.6929249147302295E-2</v>
      </c>
      <c r="AS45" s="14">
        <f t="shared" si="37"/>
        <v>-0.16573107708220514</v>
      </c>
      <c r="AT45" s="14">
        <f t="shared" si="38"/>
        <v>74.279132481366375</v>
      </c>
      <c r="AU45" s="14">
        <f t="shared" si="39"/>
        <v>42.304787120498396</v>
      </c>
      <c r="AV45" s="14">
        <f t="shared" si="40"/>
        <v>61.054848365004489</v>
      </c>
      <c r="AW45" s="14">
        <f t="shared" si="41"/>
        <v>8.1529234170733211</v>
      </c>
      <c r="AX45" s="14">
        <v>42.304787120498396</v>
      </c>
      <c r="AY45" s="14">
        <v>-37.145151634995514</v>
      </c>
      <c r="AZ45" s="14">
        <v>8.1529234170733211</v>
      </c>
      <c r="BA45" s="14">
        <f t="shared" si="42"/>
        <v>-4.7728306390132706</v>
      </c>
      <c r="BB45" s="14">
        <f t="shared" si="43"/>
        <v>0.1076829748</v>
      </c>
      <c r="BC45" s="14">
        <f t="shared" si="44"/>
        <v>8.4521727299037175E-2</v>
      </c>
      <c r="BD45" s="14">
        <f t="shared" si="45"/>
        <v>-2.1598787968030027</v>
      </c>
      <c r="BE45" s="14">
        <f t="shared" si="46"/>
        <v>6.9142443231376678</v>
      </c>
    </row>
    <row r="46" spans="1:57" s="14" customFormat="1" x14ac:dyDescent="0.3">
      <c r="A46" s="14">
        <v>20</v>
      </c>
      <c r="B46" s="14">
        <f t="shared" si="47"/>
        <v>8.1839060848000009E-2</v>
      </c>
      <c r="C46" s="14">
        <f t="shared" si="48"/>
        <v>2.5843913951999989E-2</v>
      </c>
      <c r="D46" s="14">
        <f t="shared" si="49"/>
        <v>-4.4999999999999998E-2</v>
      </c>
      <c r="E46" s="8">
        <v>2.2457582013767592</v>
      </c>
      <c r="F46" s="8">
        <v>-2.8101647832551226E-2</v>
      </c>
      <c r="G46" s="14">
        <f t="shared" si="7"/>
        <v>-1.2718553000743912E-4</v>
      </c>
      <c r="H46" s="14">
        <f t="shared" si="8"/>
        <v>-8.5338927836507705E-4</v>
      </c>
      <c r="I46" s="14">
        <f t="shared" si="9"/>
        <v>1.8263667058745184E-3</v>
      </c>
      <c r="J46" s="14">
        <f t="shared" si="10"/>
        <v>-6.4974336354099632E-2</v>
      </c>
      <c r="K46" s="8">
        <v>-2.6499390114703321</v>
      </c>
      <c r="L46" s="8">
        <v>-3.0378901599400225</v>
      </c>
      <c r="M46" s="6">
        <f t="shared" si="11"/>
        <v>0.38795114846969048</v>
      </c>
      <c r="N46" s="14">
        <f t="shared" si="12"/>
        <v>1.8263667058745184E-3</v>
      </c>
      <c r="O46" s="14">
        <f t="shared" si="13"/>
        <v>-6.4974336354099632E-2</v>
      </c>
      <c r="P46" s="14">
        <f t="shared" si="14"/>
        <v>2.4017547246125471E-2</v>
      </c>
      <c r="Q46" s="14">
        <f t="shared" si="15"/>
        <v>1.9974336354099634E-2</v>
      </c>
      <c r="R46" s="14">
        <f t="shared" si="16"/>
        <v>3.1238064736897123E-2</v>
      </c>
      <c r="S46" s="14">
        <v>-1</v>
      </c>
      <c r="T46" s="14">
        <v>0</v>
      </c>
      <c r="U46" s="14">
        <f t="shared" si="17"/>
        <v>1</v>
      </c>
      <c r="V46" s="14">
        <f t="shared" si="18"/>
        <v>-0.85554587607420607</v>
      </c>
      <c r="W46" s="14">
        <f t="shared" si="19"/>
        <v>-6.9193336851557999E-2</v>
      </c>
      <c r="X46" s="8">
        <v>-8.5981800068959355</v>
      </c>
      <c r="Y46" s="8">
        <v>6.399946524078719</v>
      </c>
      <c r="Z46" s="14">
        <v>0</v>
      </c>
      <c r="AA46" s="14">
        <v>0</v>
      </c>
      <c r="AB46" s="14">
        <f t="shared" si="20"/>
        <v>0.4020646250204839</v>
      </c>
      <c r="AC46" s="14">
        <f t="shared" si="21"/>
        <v>0.26455177056788581</v>
      </c>
      <c r="AD46" s="14">
        <f t="shared" si="22"/>
        <v>-9.131833529372592E-4</v>
      </c>
      <c r="AE46" s="14">
        <f t="shared" si="23"/>
        <v>3.2487168177049816E-2</v>
      </c>
      <c r="AF46" s="14">
        <f t="shared" si="24"/>
        <v>-1.3771547563933534E-2</v>
      </c>
      <c r="AG46" s="14">
        <f t="shared" si="25"/>
        <v>7.4534809891966911E-2</v>
      </c>
      <c r="AH46" s="14">
        <f t="shared" si="26"/>
        <v>1.1945180858059016E-2</v>
      </c>
      <c r="AI46" s="14">
        <f t="shared" si="27"/>
        <v>-9.5604735378672784E-3</v>
      </c>
      <c r="AJ46" s="14">
        <f t="shared" si="28"/>
        <v>0.3989771477419698</v>
      </c>
      <c r="AK46" s="14">
        <f t="shared" si="29"/>
        <v>0.61132228574651337</v>
      </c>
      <c r="AL46" s="14">
        <f t="shared" si="30"/>
        <v>0.12605916276412971</v>
      </c>
      <c r="AM46" s="14">
        <f t="shared" si="31"/>
        <v>0.84730463811205325</v>
      </c>
      <c r="AN46" s="14">
        <f t="shared" si="32"/>
        <v>81.224929908808434</v>
      </c>
      <c r="AO46" s="14">
        <f t="shared" si="33"/>
        <v>44.456820805918788</v>
      </c>
      <c r="AP46" s="14">
        <f t="shared" si="34"/>
        <v>67.978528393318939</v>
      </c>
      <c r="AQ46" s="14">
        <f t="shared" si="35"/>
        <v>5.6902294637722601</v>
      </c>
      <c r="AR46" s="14">
        <f t="shared" si="36"/>
        <v>4.9052886483419683E-2</v>
      </c>
      <c r="AS46" s="14">
        <f t="shared" si="37"/>
        <v>-0.16467999341133208</v>
      </c>
      <c r="AT46" s="14">
        <f t="shared" si="38"/>
        <v>71.772226972134433</v>
      </c>
      <c r="AU46" s="14">
        <f t="shared" si="39"/>
        <v>44.397957342138682</v>
      </c>
      <c r="AV46" s="14">
        <f t="shared" si="40"/>
        <v>56.392144385412543</v>
      </c>
      <c r="AW46" s="14">
        <f t="shared" si="41"/>
        <v>8.8418998280750465</v>
      </c>
      <c r="AX46" s="14">
        <v>44.397957342138682</v>
      </c>
      <c r="AY46" s="14">
        <v>-41.80785561458746</v>
      </c>
      <c r="AZ46" s="14">
        <v>8.8418998280750465</v>
      </c>
      <c r="BA46" s="14">
        <f t="shared" si="42"/>
        <v>-5.6902294637722601</v>
      </c>
      <c r="BB46" s="14">
        <f t="shared" si="43"/>
        <v>0.1076829748</v>
      </c>
      <c r="BC46" s="14">
        <f t="shared" si="44"/>
        <v>8.366542755387453E-2</v>
      </c>
      <c r="BD46" s="14">
        <f t="shared" si="45"/>
        <v>-2.2075310555265193</v>
      </c>
      <c r="BE46" s="14">
        <f t="shared" si="46"/>
        <v>5.9274569238843871</v>
      </c>
    </row>
    <row r="47" spans="1:57" s="14" customFormat="1" x14ac:dyDescent="0.3">
      <c r="A47" s="14">
        <v>21</v>
      </c>
      <c r="B47" s="14">
        <f t="shared" si="47"/>
        <v>8.6146379840000009E-2</v>
      </c>
      <c r="C47" s="14">
        <f t="shared" si="48"/>
        <v>2.1536594959999988E-2</v>
      </c>
      <c r="D47" s="14">
        <f t="shared" si="49"/>
        <v>-4.4999999999999998E-2</v>
      </c>
      <c r="E47" s="8">
        <v>2.2549336892901692</v>
      </c>
      <c r="F47" s="8">
        <v>3.4870479492669526E-2</v>
      </c>
      <c r="G47" s="14">
        <f t="shared" si="7"/>
        <v>-8.8802306863880465E-5</v>
      </c>
      <c r="H47" s="14">
        <f t="shared" si="8"/>
        <v>-6.211407796278684E-4</v>
      </c>
      <c r="I47" s="14">
        <f t="shared" si="9"/>
        <v>-2.2661218532594131E-3</v>
      </c>
      <c r="J47" s="14">
        <f t="shared" si="10"/>
        <v>-6.4960485618152361E-2</v>
      </c>
      <c r="K47" s="8">
        <v>-2.6866400333435392</v>
      </c>
      <c r="L47" s="8">
        <v>-3.0099383569926794</v>
      </c>
      <c r="M47" s="6">
        <f t="shared" si="11"/>
        <v>0.32329832364914024</v>
      </c>
      <c r="N47" s="14">
        <f t="shared" si="12"/>
        <v>-2.2661218532594131E-3</v>
      </c>
      <c r="O47" s="14">
        <f t="shared" si="13"/>
        <v>-6.4960485618152361E-2</v>
      </c>
      <c r="P47" s="14">
        <f t="shared" si="14"/>
        <v>2.3802716813259402E-2</v>
      </c>
      <c r="Q47" s="14">
        <f t="shared" si="15"/>
        <v>1.9960485618152363E-2</v>
      </c>
      <c r="R47" s="14">
        <f t="shared" si="16"/>
        <v>3.1064293228797096E-2</v>
      </c>
      <c r="S47" s="14">
        <v>-1</v>
      </c>
      <c r="T47" s="14">
        <v>0</v>
      </c>
      <c r="U47" s="14">
        <f t="shared" si="17"/>
        <v>1</v>
      </c>
      <c r="V47" s="14">
        <f t="shared" si="18"/>
        <v>-0.85809958239575801</v>
      </c>
      <c r="W47" s="14">
        <f t="shared" si="19"/>
        <v>-5.7128444805097219E-2</v>
      </c>
      <c r="X47" s="8">
        <v>-8.4051198063415331</v>
      </c>
      <c r="Y47" s="8">
        <v>6.5989662283724426</v>
      </c>
      <c r="Z47" s="14">
        <v>0</v>
      </c>
      <c r="AA47" s="14">
        <v>0</v>
      </c>
      <c r="AB47" s="14">
        <f t="shared" si="20"/>
        <v>0.44516393829142609</v>
      </c>
      <c r="AC47" s="14">
        <f t="shared" si="21"/>
        <v>0.2294301644424328</v>
      </c>
      <c r="AD47" s="14">
        <f t="shared" si="22"/>
        <v>1.1330609266297065E-3</v>
      </c>
      <c r="AE47" s="14">
        <f t="shared" si="23"/>
        <v>3.248024280907618E-2</v>
      </c>
      <c r="AF47" s="14">
        <f t="shared" si="24"/>
        <v>-9.5908353999383487E-3</v>
      </c>
      <c r="AG47" s="14">
        <f t="shared" si="25"/>
        <v>7.4630158037414601E-2</v>
      </c>
      <c r="AH47" s="14">
        <f t="shared" si="26"/>
        <v>1.1856957253197761E-2</v>
      </c>
      <c r="AI47" s="14">
        <f t="shared" si="27"/>
        <v>-9.6696724192622454E-3</v>
      </c>
      <c r="AJ47" s="14">
        <f t="shared" si="28"/>
        <v>0.44920250044698051</v>
      </c>
      <c r="AK47" s="14">
        <f t="shared" si="29"/>
        <v>0.57357032817149045</v>
      </c>
      <c r="AL47" s="14">
        <f t="shared" si="30"/>
        <v>0.16802369524739685</v>
      </c>
      <c r="AM47" s="14">
        <f t="shared" si="31"/>
        <v>0.79849033398107361</v>
      </c>
      <c r="AN47" s="14">
        <f t="shared" si="32"/>
        <v>80.04993163665155</v>
      </c>
      <c r="AO47" s="14">
        <f t="shared" si="33"/>
        <v>45.996379800957236</v>
      </c>
      <c r="AP47" s="14">
        <f t="shared" si="34"/>
        <v>65.515834729007906</v>
      </c>
      <c r="AQ47" s="14">
        <f t="shared" si="35"/>
        <v>6.2959455705318383</v>
      </c>
      <c r="AR47" s="14">
        <f t="shared" si="36"/>
        <v>4.361097671162921E-2</v>
      </c>
      <c r="AS47" s="14">
        <f t="shared" si="37"/>
        <v>-0.16584827128012886</v>
      </c>
      <c r="AT47" s="14">
        <f t="shared" si="38"/>
        <v>70.847669606593143</v>
      </c>
      <c r="AU47" s="14">
        <f t="shared" si="39"/>
        <v>45.94404662890328</v>
      </c>
      <c r="AV47" s="14">
        <f t="shared" si="40"/>
        <v>53.930852654544069</v>
      </c>
      <c r="AW47" s="14">
        <f t="shared" si="41"/>
        <v>9.2732945561314608</v>
      </c>
      <c r="AX47" s="14">
        <v>45.94404662890328</v>
      </c>
      <c r="AY47" s="14">
        <v>-44.269147345455934</v>
      </c>
      <c r="AZ47" s="14">
        <v>9.2732945561314608</v>
      </c>
      <c r="BA47" s="14">
        <f t="shared" si="42"/>
        <v>-6.2959455705318383</v>
      </c>
      <c r="BB47" s="14">
        <f t="shared" si="43"/>
        <v>0.1076829748</v>
      </c>
      <c r="BC47" s="14">
        <f t="shared" si="44"/>
        <v>8.3880257986740592E-2</v>
      </c>
      <c r="BD47" s="14">
        <f t="shared" si="45"/>
        <v>-2.0354686487391733</v>
      </c>
      <c r="BE47" s="14">
        <f t="shared" si="46"/>
        <v>4.9396345250000717</v>
      </c>
    </row>
    <row r="48" spans="1:57" s="14" customFormat="1" x14ac:dyDescent="0.3">
      <c r="A48" s="14">
        <v>22</v>
      </c>
      <c r="B48" s="14">
        <f t="shared" si="47"/>
        <v>9.045369883200001E-2</v>
      </c>
      <c r="C48" s="14">
        <f t="shared" si="48"/>
        <v>1.7229275967999988E-2</v>
      </c>
      <c r="D48" s="14">
        <f t="shared" si="49"/>
        <v>-4.4999999999999998E-2</v>
      </c>
      <c r="E48" s="8">
        <v>2.2887338763380156</v>
      </c>
      <c r="F48" s="8">
        <v>8.7783414334051943E-2</v>
      </c>
      <c r="G48" s="14">
        <f t="shared" si="7"/>
        <v>1.1894828331195442E-4</v>
      </c>
      <c r="H48" s="14">
        <f t="shared" si="8"/>
        <v>3.7996275424711373E-4</v>
      </c>
      <c r="I48" s="14">
        <f t="shared" si="9"/>
        <v>-5.6985965176350913E-3</v>
      </c>
      <c r="J48" s="14">
        <f t="shared" si="10"/>
        <v>-6.4749718128569472E-2</v>
      </c>
      <c r="K48" s="8">
        <v>-2.7225482068536078</v>
      </c>
      <c r="L48" s="8">
        <v>-2.9811838600463827</v>
      </c>
      <c r="M48" s="6">
        <f t="shared" si="11"/>
        <v>0.25863565319277493</v>
      </c>
      <c r="N48" s="14">
        <f t="shared" si="12"/>
        <v>-5.6985965176350913E-3</v>
      </c>
      <c r="O48" s="14">
        <f t="shared" si="13"/>
        <v>-6.4749718128569472E-2</v>
      </c>
      <c r="P48" s="14">
        <f t="shared" si="14"/>
        <v>2.2927872485635079E-2</v>
      </c>
      <c r="Q48" s="14">
        <f t="shared" si="15"/>
        <v>1.9749718128569474E-2</v>
      </c>
      <c r="R48" s="14">
        <f t="shared" si="16"/>
        <v>3.0261174842948314E-2</v>
      </c>
      <c r="S48" s="14">
        <v>-1</v>
      </c>
      <c r="T48" s="14">
        <v>0</v>
      </c>
      <c r="U48" s="14">
        <f t="shared" si="17"/>
        <v>1</v>
      </c>
      <c r="V48" s="14">
        <f t="shared" si="18"/>
        <v>-0.8607387450493571</v>
      </c>
      <c r="W48" s="14">
        <f t="shared" si="19"/>
        <v>-4.5433674159443702E-2</v>
      </c>
      <c r="X48" s="8">
        <v>-8.2102421677842905</v>
      </c>
      <c r="Y48" s="8">
        <v>6.7995013778220574</v>
      </c>
      <c r="Z48" s="14">
        <v>0</v>
      </c>
      <c r="AA48" s="14">
        <v>0</v>
      </c>
      <c r="AB48" s="14">
        <f t="shared" si="20"/>
        <v>0.4831142464337212</v>
      </c>
      <c r="AC48" s="14">
        <f t="shared" si="21"/>
        <v>0.20207913040510439</v>
      </c>
      <c r="AD48" s="14">
        <f t="shared" si="22"/>
        <v>2.8492982588175456E-3</v>
      </c>
      <c r="AE48" s="14">
        <f t="shared" si="23"/>
        <v>3.2374859064284736E-2</v>
      </c>
      <c r="AF48" s="14">
        <f t="shared" si="24"/>
        <v>-5.8248138668384256E-3</v>
      </c>
      <c r="AG48" s="14">
        <f t="shared" si="25"/>
        <v>7.4814558569977763E-2</v>
      </c>
      <c r="AH48" s="14">
        <f t="shared" si="26"/>
        <v>1.1523410384473517E-2</v>
      </c>
      <c r="AI48" s="14">
        <f t="shared" si="27"/>
        <v>-1.0064840441408294E-2</v>
      </c>
      <c r="AJ48" s="14">
        <f t="shared" si="28"/>
        <v>0.49091183032152452</v>
      </c>
      <c r="AK48" s="14">
        <f t="shared" si="29"/>
        <v>0.53671273418562937</v>
      </c>
      <c r="AL48" s="14">
        <f t="shared" si="30"/>
        <v>0.20398663284496071</v>
      </c>
      <c r="AM48" s="14">
        <f t="shared" si="31"/>
        <v>0.75329046123262289</v>
      </c>
      <c r="AN48" s="14">
        <f t="shared" si="32"/>
        <v>80.741179938702075</v>
      </c>
      <c r="AO48" s="14">
        <f t="shared" si="33"/>
        <v>46.776320057958806</v>
      </c>
      <c r="AP48" s="14">
        <f t="shared" si="34"/>
        <v>65.811199804662934</v>
      </c>
      <c r="AQ48" s="14">
        <f t="shared" si="35"/>
        <v>6.5793161237267013</v>
      </c>
      <c r="AR48" s="14">
        <f t="shared" si="36"/>
        <v>3.397792022641441E-2</v>
      </c>
      <c r="AS48" s="14">
        <f t="shared" si="37"/>
        <v>-0.16780428350877241</v>
      </c>
      <c r="AT48" s="14">
        <f t="shared" si="38"/>
        <v>71.58874609638174</v>
      </c>
      <c r="AU48" s="14">
        <f t="shared" si="39"/>
        <v>46.735546553687108</v>
      </c>
      <c r="AV48" s="14">
        <f t="shared" si="40"/>
        <v>54.228564944873455</v>
      </c>
      <c r="AW48" s="14">
        <f t="shared" si="41"/>
        <v>9.3669200221806399</v>
      </c>
      <c r="AX48" s="14">
        <v>46.735546553687108</v>
      </c>
      <c r="AY48" s="14">
        <v>-43.971435055126548</v>
      </c>
      <c r="AZ48" s="14">
        <v>9.3669200221806399</v>
      </c>
      <c r="BA48" s="14">
        <f t="shared" si="42"/>
        <v>-6.5793161237267013</v>
      </c>
      <c r="BB48" s="14">
        <f t="shared" si="43"/>
        <v>0.1076829748</v>
      </c>
      <c r="BC48" s="14">
        <f t="shared" si="44"/>
        <v>8.4755102314364922E-2</v>
      </c>
      <c r="BD48" s="14">
        <f t="shared" si="45"/>
        <v>-1.7016457232218114</v>
      </c>
      <c r="BE48" s="14">
        <f t="shared" si="46"/>
        <v>3.9516616958814024</v>
      </c>
    </row>
    <row r="49" spans="1:57" s="14" customFormat="1" x14ac:dyDescent="0.3">
      <c r="A49" s="14">
        <v>23</v>
      </c>
      <c r="B49" s="14">
        <f t="shared" si="47"/>
        <v>9.476101782400001E-2</v>
      </c>
      <c r="C49" s="14">
        <f t="shared" si="48"/>
        <v>1.2921956975999987E-2</v>
      </c>
      <c r="D49" s="14">
        <f t="shared" si="49"/>
        <v>-4.4999999999999998E-2</v>
      </c>
      <c r="E49" s="8">
        <v>2.2440616341173567</v>
      </c>
      <c r="F49" s="8">
        <v>0.17075538190974879</v>
      </c>
      <c r="G49" s="14">
        <f t="shared" si="7"/>
        <v>-4.4431271020639249E-5</v>
      </c>
      <c r="H49" s="14">
        <f t="shared" si="8"/>
        <v>2.5703222293130268E-5</v>
      </c>
      <c r="I49" s="14">
        <f t="shared" si="9"/>
        <v>-1.1045241586064744E-2</v>
      </c>
      <c r="J49" s="14">
        <f t="shared" si="10"/>
        <v>-6.4054684749091276E-2</v>
      </c>
      <c r="K49" s="8">
        <v>-2.7575687777062878</v>
      </c>
      <c r="L49" s="8">
        <v>-2.9515596142546574</v>
      </c>
      <c r="M49" s="6">
        <f t="shared" si="11"/>
        <v>0.19399083654836957</v>
      </c>
      <c r="N49" s="14">
        <f t="shared" si="12"/>
        <v>-1.1045241586064744E-2</v>
      </c>
      <c r="O49" s="14">
        <f t="shared" si="13"/>
        <v>-6.4054684749091276E-2</v>
      </c>
      <c r="P49" s="14">
        <f t="shared" si="14"/>
        <v>2.396719856206473E-2</v>
      </c>
      <c r="Q49" s="14">
        <f t="shared" si="15"/>
        <v>1.9054684749091277E-2</v>
      </c>
      <c r="R49" s="14">
        <f t="shared" si="16"/>
        <v>3.0618746182701363E-2</v>
      </c>
      <c r="S49" s="14">
        <v>-1</v>
      </c>
      <c r="T49" s="14">
        <v>0</v>
      </c>
      <c r="U49" s="14">
        <f t="shared" si="17"/>
        <v>1</v>
      </c>
      <c r="V49" s="14">
        <f t="shared" si="18"/>
        <v>-0.86348338312389872</v>
      </c>
      <c r="W49" s="14">
        <f t="shared" si="19"/>
        <v>-3.3490509448721978E-2</v>
      </c>
      <c r="X49" s="8">
        <v>-8.0135200371288526</v>
      </c>
      <c r="Y49" s="8">
        <v>7.0007179232925214</v>
      </c>
      <c r="Z49" s="14">
        <v>0</v>
      </c>
      <c r="AA49" s="14">
        <v>0</v>
      </c>
      <c r="AB49" s="14">
        <f t="shared" si="20"/>
        <v>0.51509572935677439</v>
      </c>
      <c r="AC49" s="14">
        <f t="shared" si="21"/>
        <v>0.14374385803085796</v>
      </c>
      <c r="AD49" s="14">
        <f t="shared" si="22"/>
        <v>5.5226207930323722E-3</v>
      </c>
      <c r="AE49" s="14">
        <f t="shared" si="23"/>
        <v>3.2027342374545638E-2</v>
      </c>
      <c r="AF49" s="14">
        <f t="shared" si="24"/>
        <v>-9.1614205945730193E-4</v>
      </c>
      <c r="AG49" s="14">
        <f t="shared" si="25"/>
        <v>7.3594878734783487E-2</v>
      </c>
      <c r="AH49" s="14">
        <f t="shared" si="26"/>
        <v>1.1961383645522046E-2</v>
      </c>
      <c r="AI49" s="14">
        <f t="shared" si="27"/>
        <v>-9.5401939856922056E-3</v>
      </c>
      <c r="AJ49" s="14">
        <f t="shared" si="28"/>
        <v>0.54465165662867243</v>
      </c>
      <c r="AK49" s="14">
        <f t="shared" si="29"/>
        <v>0.48070084263323881</v>
      </c>
      <c r="AL49" s="14">
        <f t="shared" si="30"/>
        <v>0.24600487346565394</v>
      </c>
      <c r="AM49" s="14">
        <f t="shared" si="31"/>
        <v>0.67998706478158644</v>
      </c>
      <c r="AN49" s="14">
        <f t="shared" si="32"/>
        <v>83.43775238332789</v>
      </c>
      <c r="AO49" s="14">
        <f t="shared" si="33"/>
        <v>46.548826700370057</v>
      </c>
      <c r="AP49" s="14">
        <f t="shared" si="34"/>
        <v>69.246409694658212</v>
      </c>
      <c r="AQ49" s="14">
        <f t="shared" si="35"/>
        <v>6.6893310310652074</v>
      </c>
      <c r="AR49" s="14">
        <f t="shared" si="36"/>
        <v>3.741582859485186E-2</v>
      </c>
      <c r="AS49" s="14">
        <f t="shared" si="37"/>
        <v>-0.16684962047354676</v>
      </c>
      <c r="AT49" s="14">
        <f t="shared" si="38"/>
        <v>74.078297111033805</v>
      </c>
      <c r="AU49" s="14">
        <f t="shared" si="39"/>
        <v>46.503927706056238</v>
      </c>
      <c r="AV49" s="14">
        <f t="shared" si="40"/>
        <v>57.662629239226462</v>
      </c>
      <c r="AW49" s="14">
        <f t="shared" si="41"/>
        <v>9.045144513960814</v>
      </c>
      <c r="AX49" s="14">
        <v>46.503927706056238</v>
      </c>
      <c r="AY49" s="14">
        <v>-40.537370760773541</v>
      </c>
      <c r="AZ49" s="14">
        <v>9.045144513960814</v>
      </c>
      <c r="BA49" s="14">
        <f t="shared" si="42"/>
        <v>-6.6893310310652074</v>
      </c>
      <c r="BB49" s="14">
        <f t="shared" si="43"/>
        <v>0.1076829748</v>
      </c>
      <c r="BC49" s="14">
        <f t="shared" si="44"/>
        <v>8.371577623793526E-2</v>
      </c>
      <c r="BD49" s="14">
        <f t="shared" si="45"/>
        <v>-1.2976689226653071</v>
      </c>
      <c r="BE49" s="14">
        <f t="shared" si="46"/>
        <v>2.9639616529156734</v>
      </c>
    </row>
    <row r="50" spans="1:57" s="14" customFormat="1" x14ac:dyDescent="0.3">
      <c r="A50" s="14">
        <v>24</v>
      </c>
      <c r="B50" s="14">
        <f t="shared" si="47"/>
        <v>9.9068336816000011E-2</v>
      </c>
      <c r="C50" s="14">
        <f t="shared" si="48"/>
        <v>8.614637983999987E-3</v>
      </c>
      <c r="D50" s="14">
        <f t="shared" si="49"/>
        <v>-4.4999999999999998E-2</v>
      </c>
      <c r="E50" s="8">
        <v>2.2120245100296851</v>
      </c>
      <c r="F50" s="8">
        <v>0.24688113340924245</v>
      </c>
      <c r="G50" s="14">
        <f t="shared" si="7"/>
        <v>2.2274260755364428E-5</v>
      </c>
      <c r="H50" s="14">
        <f t="shared" si="8"/>
        <v>2.7515508842484993E-4</v>
      </c>
      <c r="I50" s="14">
        <f t="shared" si="9"/>
        <v>-1.5884755398421345E-2</v>
      </c>
      <c r="J50" s="14">
        <f t="shared" si="10"/>
        <v>-6.3029156316202775E-2</v>
      </c>
      <c r="K50" s="8">
        <v>-2.7916804050335191</v>
      </c>
      <c r="L50" s="8">
        <v>-2.9210270395118068</v>
      </c>
      <c r="M50" s="6">
        <f t="shared" si="11"/>
        <v>0.12934663447828765</v>
      </c>
      <c r="N50" s="14">
        <f t="shared" si="12"/>
        <v>-1.5884755398421345E-2</v>
      </c>
      <c r="O50" s="14">
        <f t="shared" si="13"/>
        <v>-6.3029156316202775E-2</v>
      </c>
      <c r="P50" s="14">
        <f t="shared" si="14"/>
        <v>2.4499393382421332E-2</v>
      </c>
      <c r="Q50" s="14">
        <f t="shared" si="15"/>
        <v>1.8029156316202777E-2</v>
      </c>
      <c r="R50" s="14">
        <f t="shared" si="16"/>
        <v>3.041826348726542E-2</v>
      </c>
      <c r="S50" s="14">
        <v>-1</v>
      </c>
      <c r="T50" s="14">
        <v>0</v>
      </c>
      <c r="U50" s="14">
        <f t="shared" si="17"/>
        <v>1</v>
      </c>
      <c r="V50" s="14">
        <f t="shared" si="18"/>
        <v>-0.86622177252998489</v>
      </c>
      <c r="W50" s="14">
        <f t="shared" si="19"/>
        <v>-2.1994676406093601E-2</v>
      </c>
      <c r="X50" s="8">
        <v>-7.8150812923443356</v>
      </c>
      <c r="Y50" s="8">
        <v>7.2021559332249625</v>
      </c>
      <c r="Z50" s="14">
        <v>0</v>
      </c>
      <c r="AA50" s="14">
        <v>0</v>
      </c>
      <c r="AB50" s="14">
        <f t="shared" si="20"/>
        <v>0.53944468520943645</v>
      </c>
      <c r="AC50" s="14">
        <f t="shared" si="21"/>
        <v>9.1410812053701884E-2</v>
      </c>
      <c r="AD50" s="14">
        <f t="shared" si="22"/>
        <v>7.9423776992106725E-3</v>
      </c>
      <c r="AE50" s="14">
        <f t="shared" si="23"/>
        <v>3.1514578158101388E-2</v>
      </c>
      <c r="AF50" s="14">
        <f t="shared" si="24"/>
        <v>3.6239215768329967E-3</v>
      </c>
      <c r="AG50" s="14">
        <f t="shared" si="25"/>
        <v>7.2181312018516589E-2</v>
      </c>
      <c r="AH50" s="14">
        <f t="shared" si="26"/>
        <v>1.2260833821588348E-2</v>
      </c>
      <c r="AI50" s="14">
        <f t="shared" si="27"/>
        <v>-9.1521557023138134E-3</v>
      </c>
      <c r="AJ50" s="14">
        <f t="shared" si="28"/>
        <v>0.58948088265855325</v>
      </c>
      <c r="AK50" s="14">
        <f t="shared" si="29"/>
        <v>0.42338542281186442</v>
      </c>
      <c r="AL50" s="14">
        <f t="shared" si="30"/>
        <v>0.28129313480728052</v>
      </c>
      <c r="AM50" s="14">
        <f t="shared" si="31"/>
        <v>0.60692331375532127</v>
      </c>
      <c r="AN50" s="14">
        <f t="shared" si="32"/>
        <v>88.232380381411701</v>
      </c>
      <c r="AO50" s="14">
        <f t="shared" si="33"/>
        <v>45.028924044325002</v>
      </c>
      <c r="AP50" s="14">
        <f t="shared" si="34"/>
        <v>75.877196489989899</v>
      </c>
      <c r="AQ50" s="14">
        <f t="shared" si="35"/>
        <v>6.4723285744384862</v>
      </c>
      <c r="AR50" s="14">
        <f t="shared" si="36"/>
        <v>3.8699073322994479E-2</v>
      </c>
      <c r="AS50" s="14">
        <f t="shared" si="37"/>
        <v>-0.16639428090149611</v>
      </c>
      <c r="AT50" s="14">
        <f t="shared" si="38"/>
        <v>78.466534622880815</v>
      </c>
      <c r="AU50" s="14">
        <f t="shared" si="39"/>
        <v>44.982485156337411</v>
      </c>
      <c r="AV50" s="14">
        <f t="shared" si="40"/>
        <v>64.292869627071696</v>
      </c>
      <c r="AW50" s="14">
        <f t="shared" si="41"/>
        <v>8.247631482751931</v>
      </c>
      <c r="AX50" s="14">
        <v>44.982485156337411</v>
      </c>
      <c r="AY50" s="14">
        <v>-33.907130372928314</v>
      </c>
      <c r="AZ50" s="14">
        <v>8.247631482751931</v>
      </c>
      <c r="BA50" s="14">
        <f t="shared" si="42"/>
        <v>-6.4723285744384862</v>
      </c>
      <c r="BB50" s="14">
        <f t="shared" si="43"/>
        <v>0.1076829748</v>
      </c>
      <c r="BC50" s="14">
        <f t="shared" si="44"/>
        <v>8.3183581417578673E-2</v>
      </c>
      <c r="BD50" s="14">
        <f t="shared" si="45"/>
        <v>-0.83717391834127142</v>
      </c>
      <c r="BE50" s="14">
        <f t="shared" si="46"/>
        <v>1.9762709999539256</v>
      </c>
    </row>
    <row r="51" spans="1:57" s="14" customFormat="1" x14ac:dyDescent="0.3">
      <c r="A51" s="14">
        <v>25</v>
      </c>
      <c r="B51" s="14">
        <f t="shared" si="47"/>
        <v>0.10337565580800001</v>
      </c>
      <c r="C51" s="14">
        <f t="shared" si="48"/>
        <v>4.3073189919999874E-3</v>
      </c>
      <c r="D51" s="14">
        <f t="shared" si="49"/>
        <v>-4.4999999999999998E-2</v>
      </c>
      <c r="E51" s="8">
        <v>2.1102709581951222</v>
      </c>
      <c r="F51" s="8">
        <v>0.34526548237447063</v>
      </c>
      <c r="G51" s="14">
        <f t="shared" si="7"/>
        <v>-5.2194348718490914E-5</v>
      </c>
      <c r="H51" s="14">
        <f t="shared" si="8"/>
        <v>-4.4529581230100951E-4</v>
      </c>
      <c r="I51" s="14">
        <f t="shared" si="9"/>
        <v>-2.1999022777703981E-2</v>
      </c>
      <c r="J51" s="14">
        <f t="shared" si="10"/>
        <v>-6.1164066222137825E-2</v>
      </c>
      <c r="K51" s="8">
        <v>-2.8249075120921603</v>
      </c>
      <c r="L51" s="8">
        <v>-2.8895906686341042</v>
      </c>
      <c r="M51" s="6">
        <f t="shared" si="11"/>
        <v>6.4683156541943898E-2</v>
      </c>
      <c r="N51" s="14">
        <f t="shared" si="12"/>
        <v>-2.1999022777703981E-2</v>
      </c>
      <c r="O51" s="14">
        <f t="shared" si="13"/>
        <v>-6.1164066222137825E-2</v>
      </c>
      <c r="P51" s="14">
        <f t="shared" si="14"/>
        <v>2.6306341769703968E-2</v>
      </c>
      <c r="Q51" s="14">
        <f t="shared" si="15"/>
        <v>1.6164066222137827E-2</v>
      </c>
      <c r="R51" s="14">
        <f t="shared" si="16"/>
        <v>3.0875567268280734E-2</v>
      </c>
      <c r="S51" s="14">
        <v>-1</v>
      </c>
      <c r="T51" s="14">
        <v>0</v>
      </c>
      <c r="U51" s="14">
        <f t="shared" si="17"/>
        <v>1</v>
      </c>
      <c r="V51" s="14">
        <f t="shared" si="18"/>
        <v>-0.8689228770856644</v>
      </c>
      <c r="W51" s="14">
        <f t="shared" si="19"/>
        <v>-1.0744811543377975E-2</v>
      </c>
      <c r="X51" s="8">
        <v>-7.6152927980190395</v>
      </c>
      <c r="Y51" s="8">
        <v>7.403590372348523</v>
      </c>
      <c r="Z51" s="14">
        <v>0</v>
      </c>
      <c r="AA51" s="14">
        <v>0</v>
      </c>
      <c r="AB51" s="14">
        <f t="shared" si="20"/>
        <v>0.54968648001098996</v>
      </c>
      <c r="AC51" s="14">
        <f t="shared" si="21"/>
        <v>1.8510544768349485E-2</v>
      </c>
      <c r="AD51" s="14">
        <f t="shared" si="22"/>
        <v>1.0999511388851991E-2</v>
      </c>
      <c r="AE51" s="14">
        <f t="shared" si="23"/>
        <v>3.0582033111068913E-2</v>
      </c>
      <c r="AF51" s="14">
        <f t="shared" si="24"/>
        <v>8.8719490672112423E-3</v>
      </c>
      <c r="AG51" s="14">
        <f t="shared" si="25"/>
        <v>6.9023451427056237E-2</v>
      </c>
      <c r="AH51" s="14">
        <f t="shared" si="26"/>
        <v>1.3127073710492739E-2</v>
      </c>
      <c r="AI51" s="14">
        <f t="shared" si="27"/>
        <v>-7.8593852049184086E-3</v>
      </c>
      <c r="AJ51" s="14">
        <f t="shared" si="28"/>
        <v>0.63651968537910986</v>
      </c>
      <c r="AK51" s="14">
        <f t="shared" si="29"/>
        <v>0.34783194428095093</v>
      </c>
      <c r="AL51" s="14">
        <f t="shared" si="30"/>
        <v>0.31585132107600533</v>
      </c>
      <c r="AM51" s="14">
        <f t="shared" si="31"/>
        <v>0.50811520183265291</v>
      </c>
      <c r="AN51" s="14">
        <f t="shared" si="32"/>
        <v>95.149186145783744</v>
      </c>
      <c r="AO51" s="14">
        <f t="shared" si="33"/>
        <v>42.011951600200788</v>
      </c>
      <c r="AP51" s="14">
        <f t="shared" si="34"/>
        <v>85.371913103475606</v>
      </c>
      <c r="AQ51" s="14">
        <f t="shared" si="35"/>
        <v>6.0981565822702279</v>
      </c>
      <c r="AR51" s="14">
        <f t="shared" si="36"/>
        <v>5.1419908094153574E-2</v>
      </c>
      <c r="AS51" s="14">
        <f t="shared" si="37"/>
        <v>-0.16281125423011716</v>
      </c>
      <c r="AT51" s="14">
        <f t="shared" si="38"/>
        <v>84.875182861252085</v>
      </c>
      <c r="AU51" s="14">
        <f t="shared" si="39"/>
        <v>41.950247710487801</v>
      </c>
      <c r="AV51" s="14">
        <f t="shared" si="40"/>
        <v>73.783286608551748</v>
      </c>
      <c r="AW51" s="14">
        <f t="shared" si="41"/>
        <v>6.9422894199667633</v>
      </c>
      <c r="AX51" s="14">
        <v>41.950247710487801</v>
      </c>
      <c r="AY51" s="14">
        <v>-24.416713391448255</v>
      </c>
      <c r="AZ51" s="14">
        <v>6.9422894199667633</v>
      </c>
      <c r="BA51" s="14">
        <f t="shared" si="42"/>
        <v>-6.0981565822702279</v>
      </c>
      <c r="BB51" s="14">
        <f t="shared" si="43"/>
        <v>0.1076829748</v>
      </c>
      <c r="BC51" s="14">
        <f t="shared" si="44"/>
        <v>8.1376633030296033E-2</v>
      </c>
      <c r="BD51" s="14">
        <f t="shared" si="45"/>
        <v>-0.39444801682827074</v>
      </c>
      <c r="BE51" s="14">
        <f t="shared" si="46"/>
        <v>0.98828583344997489</v>
      </c>
    </row>
    <row r="52" spans="1:57" s="14" customFormat="1" x14ac:dyDescent="0.3">
      <c r="A52" s="14">
        <v>26</v>
      </c>
      <c r="B52" s="14">
        <f t="shared" si="47"/>
        <v>0.10768297480000001</v>
      </c>
      <c r="C52" s="14">
        <f t="shared" si="48"/>
        <v>-1.214306433183765E-17</v>
      </c>
      <c r="D52" s="14">
        <f t="shared" si="49"/>
        <v>-4.4999999999999998E-2</v>
      </c>
      <c r="E52" s="8">
        <v>2.0309199366680888</v>
      </c>
      <c r="F52" s="8">
        <v>0.43787886709288198</v>
      </c>
      <c r="G52" s="14">
        <f t="shared" si="7"/>
        <v>-1.4373463813510158E-4</v>
      </c>
      <c r="H52" s="14">
        <f t="shared" si="8"/>
        <v>-2.7925033880697725E-4</v>
      </c>
      <c r="I52" s="14">
        <f t="shared" si="9"/>
        <v>-2.7561261636048242E-2</v>
      </c>
      <c r="J52" s="14">
        <f t="shared" si="10"/>
        <v>-5.8867451592788486E-2</v>
      </c>
      <c r="K52" s="8">
        <v>-2.8572684575678515</v>
      </c>
      <c r="L52" s="8">
        <v>-2.8572758595514953</v>
      </c>
      <c r="M52" s="6">
        <f t="shared" si="11"/>
        <v>7.4019836437955178E-6</v>
      </c>
      <c r="N52" s="14">
        <f t="shared" si="12"/>
        <v>-2.7561261636048242E-2</v>
      </c>
      <c r="O52" s="14">
        <f t="shared" si="13"/>
        <v>-5.8867451592788486E-2</v>
      </c>
      <c r="P52" s="14">
        <f t="shared" si="14"/>
        <v>2.7561261636048232E-2</v>
      </c>
      <c r="Q52" s="14">
        <f t="shared" si="15"/>
        <v>1.3867451592788488E-2</v>
      </c>
      <c r="R52" s="14">
        <f t="shared" si="16"/>
        <v>3.0853352437766567E-2</v>
      </c>
      <c r="S52" s="14">
        <v>-1</v>
      </c>
      <c r="T52" s="14">
        <v>0</v>
      </c>
      <c r="U52" s="14">
        <f t="shared" si="17"/>
        <v>1</v>
      </c>
      <c r="V52" s="14">
        <f t="shared" si="18"/>
        <v>-0.87142248367353281</v>
      </c>
      <c r="W52" s="14">
        <f t="shared" si="19"/>
        <v>2.0400800786191109E-7</v>
      </c>
      <c r="X52" s="8">
        <v>-7.4146434526353628</v>
      </c>
      <c r="Y52" s="8">
        <v>7.6047574970140692</v>
      </c>
      <c r="Z52" s="14">
        <v>0</v>
      </c>
      <c r="AA52" s="14">
        <v>0</v>
      </c>
      <c r="AB52" s="14">
        <f t="shared" si="20"/>
        <v>0.55049606880037993</v>
      </c>
      <c r="AC52" s="14">
        <f t="shared" si="21"/>
        <v>-4.6571912420261499E-2</v>
      </c>
      <c r="AD52" s="14">
        <f t="shared" si="22"/>
        <v>1.3780630818024121E-2</v>
      </c>
      <c r="AE52" s="14">
        <f t="shared" si="23"/>
        <v>2.9433725796394243E-2</v>
      </c>
      <c r="AF52" s="14">
        <f t="shared" si="24"/>
        <v>1.3852498137091678E-2</v>
      </c>
      <c r="AG52" s="14">
        <f t="shared" si="25"/>
        <v>6.5661552219779248E-2</v>
      </c>
      <c r="AH52" s="14">
        <f t="shared" si="26"/>
        <v>1.3708763498956564E-2</v>
      </c>
      <c r="AI52" s="14">
        <f t="shared" si="27"/>
        <v>-6.794100626990757E-3</v>
      </c>
      <c r="AJ52" s="14">
        <f t="shared" si="28"/>
        <v>0.672683532162623</v>
      </c>
      <c r="AK52" s="14">
        <f t="shared" si="29"/>
        <v>0.27099865530813427</v>
      </c>
      <c r="AL52" s="14">
        <f t="shared" si="30"/>
        <v>0.34193811363999876</v>
      </c>
      <c r="AM52" s="14">
        <f t="shared" si="31"/>
        <v>0.4091166294050107</v>
      </c>
      <c r="AN52" s="14">
        <f t="shared" si="32"/>
        <v>103.94397861316075</v>
      </c>
      <c r="AO52" s="14">
        <f t="shared" si="33"/>
        <v>37.409796473037623</v>
      </c>
      <c r="AP52" s="14">
        <f t="shared" si="34"/>
        <v>96.978646194815084</v>
      </c>
      <c r="AQ52" s="14">
        <f t="shared" si="35"/>
        <v>5.4555101649474675</v>
      </c>
      <c r="AR52" s="14">
        <f t="shared" si="36"/>
        <v>6.0251204873738855E-2</v>
      </c>
      <c r="AS52" s="14">
        <f t="shared" si="37"/>
        <v>-0.1597190316582745</v>
      </c>
      <c r="AT52" s="14">
        <f t="shared" si="38"/>
        <v>93.192866170920254</v>
      </c>
      <c r="AU52" s="14">
        <f t="shared" si="39"/>
        <v>37.337495027189135</v>
      </c>
      <c r="AV52" s="14">
        <f t="shared" si="40"/>
        <v>85.386309032805016</v>
      </c>
      <c r="AW52" s="14">
        <f t="shared" si="41"/>
        <v>5.144283538887759</v>
      </c>
      <c r="AX52" s="14">
        <v>37.337495027189135</v>
      </c>
      <c r="AY52" s="14">
        <v>-12.813690967194985</v>
      </c>
      <c r="AZ52" s="14">
        <v>5.144283538887759</v>
      </c>
      <c r="BA52" s="14">
        <f t="shared" si="42"/>
        <v>-5.4555101649474675</v>
      </c>
      <c r="BB52" s="14">
        <f t="shared" si="43"/>
        <v>0.1076829748</v>
      </c>
      <c r="BC52" s="14">
        <f t="shared" si="44"/>
        <v>8.0121713163951766E-2</v>
      </c>
      <c r="BD52" s="14">
        <f t="shared" si="45"/>
        <v>-4.0381597009501343E-5</v>
      </c>
      <c r="BE52" s="14">
        <f t="shared" si="46"/>
        <v>1.1309397941715991E-4</v>
      </c>
    </row>
    <row r="53" spans="1:57" s="14" customFormat="1" x14ac:dyDescent="0.3">
      <c r="A53" s="14">
        <v>27</v>
      </c>
      <c r="B53" s="14">
        <f t="shared" si="47"/>
        <v>0.11199029379200001</v>
      </c>
      <c r="C53" s="14">
        <f t="shared" si="48"/>
        <v>-4.3073189920000117E-3</v>
      </c>
      <c r="D53" s="14">
        <f t="shared" si="49"/>
        <v>-4.4999999999999998E-2</v>
      </c>
      <c r="E53" s="8">
        <v>1.9345782406281899</v>
      </c>
      <c r="F53" s="8">
        <v>0.53481169882766533</v>
      </c>
      <c r="G53" s="14">
        <f t="shared" si="7"/>
        <v>-2.2434805034246465E-4</v>
      </c>
      <c r="H53" s="14">
        <f t="shared" si="8"/>
        <v>-3.5877836163343557E-5</v>
      </c>
      <c r="I53" s="14">
        <f t="shared" si="9"/>
        <v>-3.3129137651963382E-2</v>
      </c>
      <c r="J53" s="14">
        <f t="shared" si="10"/>
        <v>-5.5923700149733142E-2</v>
      </c>
      <c r="K53" s="8">
        <v>-2.8887513992255571</v>
      </c>
      <c r="L53" s="8">
        <v>-2.8240930121357888</v>
      </c>
      <c r="M53" s="6">
        <f t="shared" si="11"/>
        <v>-6.4658387089768343E-2</v>
      </c>
      <c r="N53" s="14">
        <f t="shared" si="12"/>
        <v>-3.3129137651963382E-2</v>
      </c>
      <c r="O53" s="14">
        <f t="shared" si="13"/>
        <v>-5.5923700149733142E-2</v>
      </c>
      <c r="P53" s="14">
        <f t="shared" si="14"/>
        <v>2.8821818659963371E-2</v>
      </c>
      <c r="Q53" s="14">
        <f t="shared" si="15"/>
        <v>1.0923700149733144E-2</v>
      </c>
      <c r="R53" s="14">
        <f t="shared" si="16"/>
        <v>3.0822466738226723E-2</v>
      </c>
      <c r="S53" s="14">
        <v>-1</v>
      </c>
      <c r="T53" s="14">
        <v>0</v>
      </c>
      <c r="U53" s="14">
        <f t="shared" si="17"/>
        <v>1</v>
      </c>
      <c r="V53" s="14">
        <f t="shared" si="18"/>
        <v>-0.87362212328662348</v>
      </c>
      <c r="W53" s="14">
        <f t="shared" si="19"/>
        <v>1.0300697158799985E-2</v>
      </c>
      <c r="X53" s="8">
        <v>-7.2135481809732971</v>
      </c>
      <c r="Y53" s="8">
        <v>7.805229273031963</v>
      </c>
      <c r="Z53" s="14">
        <v>0</v>
      </c>
      <c r="AA53" s="14">
        <v>0</v>
      </c>
      <c r="AB53" s="14">
        <f t="shared" si="20"/>
        <v>0.53900266856487389</v>
      </c>
      <c r="AC53" s="14">
        <f t="shared" si="21"/>
        <v>-0.11162556467237202</v>
      </c>
      <c r="AD53" s="14">
        <f t="shared" si="22"/>
        <v>1.6564568825981691E-2</v>
      </c>
      <c r="AE53" s="14">
        <f t="shared" si="23"/>
        <v>2.7961850074866571E-2</v>
      </c>
      <c r="AF53" s="14">
        <f t="shared" si="24"/>
        <v>1.8830402347152927E-2</v>
      </c>
      <c r="AG53" s="14">
        <f t="shared" si="25"/>
        <v>6.1367611306518043E-2</v>
      </c>
      <c r="AH53" s="14">
        <f t="shared" si="26"/>
        <v>1.4298735304810453E-2</v>
      </c>
      <c r="AI53" s="14">
        <f t="shared" si="27"/>
        <v>-5.4439111567849011E-3</v>
      </c>
      <c r="AJ53" s="14">
        <f t="shared" si="28"/>
        <v>0.70071878324080006</v>
      </c>
      <c r="AK53" s="14">
        <f t="shared" si="29"/>
        <v>0.18743903055732852</v>
      </c>
      <c r="AL53" s="14">
        <f t="shared" si="30"/>
        <v>0.36078521442431366</v>
      </c>
      <c r="AM53" s="14">
        <f t="shared" si="31"/>
        <v>0.30128812861232235</v>
      </c>
      <c r="AN53" s="14">
        <f t="shared" si="32"/>
        <v>114.07751968405329</v>
      </c>
      <c r="AO53" s="14">
        <f t="shared" si="33"/>
        <v>31.350589241586949</v>
      </c>
      <c r="AP53" s="14">
        <f t="shared" si="34"/>
        <v>109.68509949610684</v>
      </c>
      <c r="AQ53" s="14">
        <f t="shared" si="35"/>
        <v>4.6370866828451787</v>
      </c>
      <c r="AR53" s="14">
        <f t="shared" si="36"/>
        <v>7.1548607880173698E-2</v>
      </c>
      <c r="AS53" s="14">
        <f t="shared" si="37"/>
        <v>-0.15502282810072215</v>
      </c>
      <c r="AT53" s="14">
        <f t="shared" si="38"/>
        <v>102.94934609073098</v>
      </c>
      <c r="AU53" s="14">
        <f t="shared" si="39"/>
        <v>31.264730912130741</v>
      </c>
      <c r="AV53" s="14">
        <f t="shared" si="40"/>
        <v>98.087126889827715</v>
      </c>
      <c r="AW53" s="14">
        <f t="shared" si="41"/>
        <v>2.9228586210205716</v>
      </c>
      <c r="AX53" s="14">
        <v>31.264730912130741</v>
      </c>
      <c r="AY53" s="14">
        <v>-0.11287311017229307</v>
      </c>
      <c r="AZ53" s="14">
        <v>2.9228586210205716</v>
      </c>
      <c r="BA53" s="14">
        <f t="shared" si="42"/>
        <v>-4.6370866828451787</v>
      </c>
      <c r="BB53" s="14">
        <f t="shared" si="43"/>
        <v>0.1076829748</v>
      </c>
      <c r="BC53" s="14">
        <f t="shared" si="44"/>
        <v>7.8861156140036637E-2</v>
      </c>
      <c r="BD53" s="14">
        <f t="shared" si="45"/>
        <v>0.29982654570821343</v>
      </c>
      <c r="BE53" s="14">
        <f t="shared" si="46"/>
        <v>-0.98790738409783885</v>
      </c>
    </row>
    <row r="54" spans="1:57" s="14" customFormat="1" x14ac:dyDescent="0.3">
      <c r="A54" s="14">
        <v>28</v>
      </c>
      <c r="B54" s="14">
        <f t="shared" si="47"/>
        <v>0.11629761278400001</v>
      </c>
      <c r="C54" s="14">
        <f t="shared" si="48"/>
        <v>-8.6146379840000113E-3</v>
      </c>
      <c r="D54" s="14">
        <f t="shared" si="49"/>
        <v>-4.4999999999999998E-2</v>
      </c>
      <c r="E54" s="8">
        <v>1.8098914584298738</v>
      </c>
      <c r="F54" s="8">
        <v>0.63304791779752756</v>
      </c>
      <c r="G54" s="14">
        <f t="shared" si="7"/>
        <v>-1.1016365073961837E-4</v>
      </c>
      <c r="H54" s="14">
        <f t="shared" si="8"/>
        <v>-1.5802400653845E-4</v>
      </c>
      <c r="I54" s="14">
        <f t="shared" si="9"/>
        <v>-3.8454313237298983E-2</v>
      </c>
      <c r="J54" s="14">
        <f t="shared" si="10"/>
        <v>-5.2404826051115676E-2</v>
      </c>
      <c r="K54" s="8">
        <v>-2.9193309307757636</v>
      </c>
      <c r="L54" s="8">
        <v>-2.7900215683273233</v>
      </c>
      <c r="M54" s="6">
        <f t="shared" si="11"/>
        <v>-0.12930936244844027</v>
      </c>
      <c r="N54" s="14">
        <f t="shared" si="12"/>
        <v>-3.8454313237298983E-2</v>
      </c>
      <c r="O54" s="14">
        <f t="shared" si="13"/>
        <v>-5.2404826051115676E-2</v>
      </c>
      <c r="P54" s="14">
        <f t="shared" si="14"/>
        <v>2.9839675253298972E-2</v>
      </c>
      <c r="Q54" s="14">
        <f t="shared" si="15"/>
        <v>7.4048260511156774E-3</v>
      </c>
      <c r="R54" s="14">
        <f t="shared" si="16"/>
        <v>3.074471772629608E-2</v>
      </c>
      <c r="S54" s="14">
        <v>-1</v>
      </c>
      <c r="T54" s="14">
        <v>0</v>
      </c>
      <c r="U54" s="14">
        <f t="shared" si="17"/>
        <v>1</v>
      </c>
      <c r="V54" s="14">
        <f t="shared" si="18"/>
        <v>-0.87540654276098184</v>
      </c>
      <c r="W54" s="14">
        <f t="shared" si="19"/>
        <v>2.0176476396019258E-2</v>
      </c>
      <c r="X54" s="8">
        <v>-7.0122554148685152</v>
      </c>
      <c r="Y54" s="8">
        <v>8.004510356616704</v>
      </c>
      <c r="Z54" s="14">
        <v>0</v>
      </c>
      <c r="AA54" s="14">
        <v>0</v>
      </c>
      <c r="AB54" s="14">
        <f t="shared" si="20"/>
        <v>0.51642792619292677</v>
      </c>
      <c r="AC54" s="14">
        <f t="shared" si="21"/>
        <v>-0.17222823826565001</v>
      </c>
      <c r="AD54" s="14">
        <f t="shared" si="22"/>
        <v>1.9227156618649491E-2</v>
      </c>
      <c r="AE54" s="14">
        <f t="shared" si="23"/>
        <v>2.6202413025557838E-2</v>
      </c>
      <c r="AF54" s="14">
        <f t="shared" si="24"/>
        <v>2.3589557436019308E-2</v>
      </c>
      <c r="AG54" s="14">
        <f t="shared" si="25"/>
        <v>5.6028227073404289E-2</v>
      </c>
      <c r="AH54" s="14">
        <f t="shared" si="26"/>
        <v>1.4864755801279677E-2</v>
      </c>
      <c r="AI54" s="14">
        <f t="shared" si="27"/>
        <v>-3.6234010222886133E-3</v>
      </c>
      <c r="AJ54" s="14">
        <f t="shared" si="28"/>
        <v>0.71881182057649906</v>
      </c>
      <c r="AK54" s="14">
        <f t="shared" si="29"/>
        <v>0.1001227649115094</v>
      </c>
      <c r="AL54" s="14">
        <f t="shared" si="30"/>
        <v>0.37121049865982697</v>
      </c>
      <c r="AM54" s="14">
        <f t="shared" si="31"/>
        <v>0.18860691557814924</v>
      </c>
      <c r="AN54" s="14">
        <f t="shared" si="32"/>
        <v>124.72942625751914</v>
      </c>
      <c r="AO54" s="14">
        <f t="shared" si="33"/>
        <v>24.159852881281395</v>
      </c>
      <c r="AP54" s="14">
        <f t="shared" si="34"/>
        <v>122.36719855943726</v>
      </c>
      <c r="AQ54" s="14">
        <f t="shared" si="35"/>
        <v>3.6692593830697442</v>
      </c>
      <c r="AR54" s="14">
        <f t="shared" si="36"/>
        <v>8.6706983622757722E-2</v>
      </c>
      <c r="AS54" s="14">
        <f t="shared" si="37"/>
        <v>-0.1471904437401057</v>
      </c>
      <c r="AT54" s="14">
        <f t="shared" si="38"/>
        <v>113.34205321777249</v>
      </c>
      <c r="AU54" s="14">
        <f t="shared" si="39"/>
        <v>24.055804500934087</v>
      </c>
      <c r="AV54" s="14">
        <f t="shared" si="40"/>
        <v>110.75982709192539</v>
      </c>
      <c r="AW54" s="14">
        <f t="shared" si="41"/>
        <v>0.40272343872550376</v>
      </c>
      <c r="AX54" s="14">
        <v>24.055804500934087</v>
      </c>
      <c r="AY54" s="14">
        <v>12.559827091925388</v>
      </c>
      <c r="AZ54" s="14">
        <v>0.40272343872550376</v>
      </c>
      <c r="BA54" s="14">
        <f t="shared" si="42"/>
        <v>-3.6692593830697442</v>
      </c>
      <c r="BB54" s="14">
        <f t="shared" si="43"/>
        <v>0.1076829748</v>
      </c>
      <c r="BC54" s="14">
        <f t="shared" si="44"/>
        <v>7.7843299546701022E-2</v>
      </c>
      <c r="BD54" s="14">
        <f t="shared" si="45"/>
        <v>0.4744695914827059</v>
      </c>
      <c r="BE54" s="14">
        <f t="shared" si="46"/>
        <v>-1.9757015252861547</v>
      </c>
    </row>
    <row r="55" spans="1:57" s="14" customFormat="1" x14ac:dyDescent="0.3">
      <c r="A55" s="14">
        <v>29</v>
      </c>
      <c r="B55" s="14">
        <f t="shared" si="47"/>
        <v>0.12060493177600001</v>
      </c>
      <c r="C55" s="14">
        <f t="shared" si="48"/>
        <v>-1.2921956976000012E-2</v>
      </c>
      <c r="D55" s="14">
        <f t="shared" si="49"/>
        <v>-4.4999999999999998E-2</v>
      </c>
      <c r="E55" s="8">
        <v>1.6694170072952785</v>
      </c>
      <c r="F55" s="8">
        <v>0.73558806114374797</v>
      </c>
      <c r="G55" s="14">
        <f t="shared" si="7"/>
        <v>-2.4324414211185363E-4</v>
      </c>
      <c r="H55" s="14">
        <f t="shared" si="8"/>
        <v>-1.804547888578853E-4</v>
      </c>
      <c r="I55" s="14">
        <f t="shared" si="9"/>
        <v>-4.3616513297774544E-2</v>
      </c>
      <c r="J55" s="14">
        <f t="shared" si="10"/>
        <v>-4.8193358128948191E-2</v>
      </c>
      <c r="K55" s="8">
        <v>-2.9490044446440224</v>
      </c>
      <c r="L55" s="8">
        <v>-2.7550367424911157</v>
      </c>
      <c r="M55" s="6">
        <f t="shared" si="11"/>
        <v>-0.19396770215290671</v>
      </c>
      <c r="N55" s="14">
        <f t="shared" si="12"/>
        <v>-4.3616513297774544E-2</v>
      </c>
      <c r="O55" s="14">
        <f t="shared" si="13"/>
        <v>-4.8193358128948191E-2</v>
      </c>
      <c r="P55" s="14">
        <f t="shared" si="14"/>
        <v>3.0694556321774532E-2</v>
      </c>
      <c r="Q55" s="14">
        <f t="shared" si="15"/>
        <v>3.1933581289481927E-3</v>
      </c>
      <c r="R55" s="14">
        <f t="shared" si="16"/>
        <v>3.0860222357110591E-2</v>
      </c>
      <c r="S55" s="14">
        <v>-1</v>
      </c>
      <c r="T55" s="14">
        <v>0</v>
      </c>
      <c r="U55" s="14">
        <f t="shared" si="17"/>
        <v>1</v>
      </c>
      <c r="V55" s="14">
        <f t="shared" si="18"/>
        <v>-0.87664275492632315</v>
      </c>
      <c r="W55" s="14">
        <f t="shared" si="19"/>
        <v>2.9646713695431842E-2</v>
      </c>
      <c r="X55" s="8">
        <v>-6.8109852273927203</v>
      </c>
      <c r="Y55" s="8">
        <v>8.2022393214826383</v>
      </c>
      <c r="Z55" s="14">
        <v>0</v>
      </c>
      <c r="AA55" s="14">
        <v>0</v>
      </c>
      <c r="AB55" s="14">
        <f t="shared" si="20"/>
        <v>0.48116351488977543</v>
      </c>
      <c r="AC55" s="14">
        <f t="shared" si="21"/>
        <v>-0.22878614541855621</v>
      </c>
      <c r="AD55" s="14">
        <f t="shared" si="22"/>
        <v>2.1808256648887272E-2</v>
      </c>
      <c r="AE55" s="14">
        <f t="shared" si="23"/>
        <v>2.4096679064474096E-2</v>
      </c>
      <c r="AF55" s="14">
        <f t="shared" si="24"/>
        <v>2.8390857207943203E-2</v>
      </c>
      <c r="AG55" s="14">
        <f t="shared" si="25"/>
        <v>4.9699809798993341E-2</v>
      </c>
      <c r="AH55" s="14">
        <f t="shared" si="26"/>
        <v>1.5225656089831339E-2</v>
      </c>
      <c r="AI55" s="14">
        <f t="shared" si="27"/>
        <v>-1.5064516700451533E-3</v>
      </c>
      <c r="AJ55" s="14">
        <f t="shared" si="28"/>
        <v>0.72635271369360921</v>
      </c>
      <c r="AK55" s="14">
        <f t="shared" si="29"/>
        <v>8.0454694603760424E-3</v>
      </c>
      <c r="AL55" s="14">
        <f t="shared" si="30"/>
        <v>0.37257231028208049</v>
      </c>
      <c r="AM55" s="14">
        <f t="shared" si="31"/>
        <v>6.9069590521521285E-2</v>
      </c>
      <c r="AN55" s="14">
        <f t="shared" si="32"/>
        <v>135.0383158970256</v>
      </c>
      <c r="AO55" s="14">
        <f t="shared" si="33"/>
        <v>16.309264697478891</v>
      </c>
      <c r="AP55" s="14">
        <f t="shared" si="34"/>
        <v>134.04982150429163</v>
      </c>
      <c r="AQ55" s="14">
        <f t="shared" si="35"/>
        <v>2.6315331529930543</v>
      </c>
      <c r="AR55" s="14">
        <f t="shared" si="36"/>
        <v>0.10320991571103955</v>
      </c>
      <c r="AS55" s="14">
        <f t="shared" si="37"/>
        <v>-0.13631878589719132</v>
      </c>
      <c r="AT55" s="14">
        <f t="shared" si="38"/>
        <v>123.49464183864684</v>
      </c>
      <c r="AU55" s="14">
        <f t="shared" si="39"/>
        <v>16.185412798625645</v>
      </c>
      <c r="AV55" s="14">
        <f t="shared" si="40"/>
        <v>122.42940404736825</v>
      </c>
      <c r="AW55" s="14">
        <f t="shared" si="41"/>
        <v>-2.2521393781085197</v>
      </c>
      <c r="AX55" s="14">
        <v>16.185412798625645</v>
      </c>
      <c r="AY55" s="14">
        <v>24.229404047368249</v>
      </c>
      <c r="AZ55" s="14">
        <v>-2.2521393781085197</v>
      </c>
      <c r="BA55" s="14">
        <f t="shared" si="42"/>
        <v>-2.6315331529930543</v>
      </c>
      <c r="BB55" s="14">
        <f t="shared" si="43"/>
        <v>0.1076829748</v>
      </c>
      <c r="BC55" s="14">
        <f t="shared" si="44"/>
        <v>7.6988418478225462E-2</v>
      </c>
      <c r="BD55" s="14">
        <f t="shared" si="45"/>
        <v>0.51043243882525624</v>
      </c>
      <c r="BE55" s="14">
        <f t="shared" si="46"/>
        <v>-2.9636081853899108</v>
      </c>
    </row>
    <row r="56" spans="1:57" s="14" customFormat="1" x14ac:dyDescent="0.3">
      <c r="A56" s="14">
        <v>30</v>
      </c>
      <c r="B56" s="14">
        <f t="shared" si="47"/>
        <v>0.12491225076800001</v>
      </c>
      <c r="C56" s="14">
        <f t="shared" si="48"/>
        <v>-1.7229275968000012E-2</v>
      </c>
      <c r="D56" s="14">
        <f t="shared" si="49"/>
        <v>-4.4999999999999998E-2</v>
      </c>
      <c r="E56" s="8">
        <v>1.5263294740148465</v>
      </c>
      <c r="F56" s="8">
        <v>0.82556267865746991</v>
      </c>
      <c r="G56" s="14">
        <f t="shared" si="7"/>
        <v>2.8612341948740933E-5</v>
      </c>
      <c r="H56" s="14">
        <f t="shared" si="8"/>
        <v>-4.3956767660084661E-4</v>
      </c>
      <c r="I56" s="14">
        <f t="shared" si="9"/>
        <v>-4.7770415905373453E-2</v>
      </c>
      <c r="J56" s="14">
        <f t="shared" si="10"/>
        <v>-4.4079330351397626E-2</v>
      </c>
      <c r="K56" s="8">
        <v>-2.9778117372874222</v>
      </c>
      <c r="L56" s="8">
        <v>-2.7191596868310683</v>
      </c>
      <c r="M56" s="6">
        <f t="shared" si="11"/>
        <v>-0.25865205045635387</v>
      </c>
      <c r="N56" s="14">
        <f t="shared" si="12"/>
        <v>-4.7770415905373453E-2</v>
      </c>
      <c r="O56" s="14">
        <f t="shared" si="13"/>
        <v>-4.4079330351397626E-2</v>
      </c>
      <c r="P56" s="14">
        <f t="shared" si="14"/>
        <v>3.0541139937373441E-2</v>
      </c>
      <c r="Q56" s="14">
        <f t="shared" si="15"/>
        <v>-9.2066964860237216E-4</v>
      </c>
      <c r="R56" s="14">
        <f t="shared" si="16"/>
        <v>3.0555013684763498E-2</v>
      </c>
      <c r="S56" s="14">
        <v>-1</v>
      </c>
      <c r="T56" s="14">
        <v>0</v>
      </c>
      <c r="U56" s="14">
        <f t="shared" si="17"/>
        <v>1</v>
      </c>
      <c r="V56" s="14">
        <f t="shared" si="18"/>
        <v>-0.87739968100019805</v>
      </c>
      <c r="W56" s="14">
        <f t="shared" si="19"/>
        <v>3.8949624177396877E-2</v>
      </c>
      <c r="X56" s="8">
        <v>-6.6101918204981533</v>
      </c>
      <c r="Y56" s="8">
        <v>8.3982921666923414</v>
      </c>
      <c r="Z56" s="14">
        <v>0</v>
      </c>
      <c r="AA56" s="14">
        <v>0</v>
      </c>
      <c r="AB56" s="14">
        <f t="shared" si="20"/>
        <v>0.44649223111173969</v>
      </c>
      <c r="AC56" s="14">
        <f t="shared" si="21"/>
        <v>-0.26899374256596076</v>
      </c>
      <c r="AD56" s="14">
        <f t="shared" si="22"/>
        <v>2.3885207952686727E-2</v>
      </c>
      <c r="AE56" s="14">
        <f t="shared" si="23"/>
        <v>2.2039665175698813E-2</v>
      </c>
      <c r="AF56" s="14">
        <f t="shared" si="24"/>
        <v>3.2485539765712362E-2</v>
      </c>
      <c r="AG56" s="14">
        <f t="shared" si="25"/>
        <v>4.339921168879602E-2</v>
      </c>
      <c r="AH56" s="14">
        <f t="shared" si="26"/>
        <v>1.5284876139661091E-2</v>
      </c>
      <c r="AI56" s="14">
        <f t="shared" si="27"/>
        <v>6.801186626016083E-4</v>
      </c>
      <c r="AJ56" s="14">
        <f t="shared" si="28"/>
        <v>0.72339740049338075</v>
      </c>
      <c r="AK56" s="14">
        <f t="shared" si="29"/>
        <v>-7.5274860903621399E-2</v>
      </c>
      <c r="AL56" s="14">
        <f t="shared" si="30"/>
        <v>0.36591218292052391</v>
      </c>
      <c r="AM56" s="14">
        <f t="shared" si="31"/>
        <v>-3.7726961302205098E-2</v>
      </c>
      <c r="AN56" s="14">
        <f t="shared" si="32"/>
        <v>144.28481317639933</v>
      </c>
      <c r="AO56" s="14">
        <f t="shared" si="33"/>
        <v>8.3301935878420785</v>
      </c>
      <c r="AP56" s="14">
        <f t="shared" si="34"/>
        <v>144.0441431927641</v>
      </c>
      <c r="AQ56" s="14">
        <f t="shared" si="35"/>
        <v>1.472204665677642</v>
      </c>
      <c r="AR56" s="14">
        <f t="shared" si="36"/>
        <v>0.1187256018513501</v>
      </c>
      <c r="AS56" s="14">
        <f t="shared" si="37"/>
        <v>-0.12333817418785434</v>
      </c>
      <c r="AT56" s="14">
        <f t="shared" si="38"/>
        <v>132.66105957591438</v>
      </c>
      <c r="AU56" s="14">
        <f t="shared" si="39"/>
        <v>8.1877228656204579</v>
      </c>
      <c r="AV56" s="14">
        <f t="shared" si="40"/>
        <v>132.40814900178952</v>
      </c>
      <c r="AW56" s="14">
        <f t="shared" si="41"/>
        <v>-4.8638967753504776</v>
      </c>
      <c r="AX56" s="14">
        <v>8.1877228656204579</v>
      </c>
      <c r="AY56" s="14">
        <v>34.208149001789515</v>
      </c>
      <c r="AZ56" s="14">
        <v>-4.8638967753504776</v>
      </c>
      <c r="BA56" s="14">
        <f t="shared" si="42"/>
        <v>-1.472204665677642</v>
      </c>
      <c r="BB56" s="14">
        <f t="shared" si="43"/>
        <v>0.1076829748</v>
      </c>
      <c r="BC56" s="14">
        <f t="shared" si="44"/>
        <v>7.714183486262656E-2</v>
      </c>
      <c r="BD56" s="14">
        <f t="shared" si="45"/>
        <v>0.38078875546893304</v>
      </c>
      <c r="BE56" s="14">
        <f t="shared" si="46"/>
        <v>-3.9519122276143719</v>
      </c>
    </row>
    <row r="57" spans="1:57" s="14" customFormat="1" x14ac:dyDescent="0.3">
      <c r="A57" s="14">
        <v>31</v>
      </c>
      <c r="B57" s="14">
        <f t="shared" si="47"/>
        <v>0.12921956976000001</v>
      </c>
      <c r="C57" s="14">
        <f t="shared" si="48"/>
        <v>-2.1536594960000013E-2</v>
      </c>
      <c r="D57" s="14">
        <f t="shared" si="49"/>
        <v>-4.4999999999999998E-2</v>
      </c>
      <c r="E57" s="8">
        <v>1.3902907316487092</v>
      </c>
      <c r="F57" s="8">
        <v>0.9239884975781496</v>
      </c>
      <c r="G57" s="14">
        <f t="shared" si="7"/>
        <v>-2.3131553721733589E-4</v>
      </c>
      <c r="H57" s="14">
        <f t="shared" si="8"/>
        <v>3.3473857213563163E-4</v>
      </c>
      <c r="I57" s="14">
        <f t="shared" si="9"/>
        <v>-5.1870753844365472E-2</v>
      </c>
      <c r="J57" s="14">
        <f t="shared" si="10"/>
        <v>-3.9171735928054618E-2</v>
      </c>
      <c r="K57" s="8">
        <v>-3.005818120737743</v>
      </c>
      <c r="L57" s="8">
        <v>-2.6824804408432366</v>
      </c>
      <c r="M57" s="6">
        <f t="shared" si="11"/>
        <v>-0.32333767989450646</v>
      </c>
      <c r="N57" s="14">
        <f t="shared" si="12"/>
        <v>-5.1870753844365472E-2</v>
      </c>
      <c r="O57" s="14">
        <f t="shared" si="13"/>
        <v>-3.9171735928054618E-2</v>
      </c>
      <c r="P57" s="14">
        <f t="shared" si="14"/>
        <v>3.0334158884365459E-2</v>
      </c>
      <c r="Q57" s="14">
        <f t="shared" si="15"/>
        <v>-5.8282640719453799E-3</v>
      </c>
      <c r="R57" s="14">
        <f t="shared" si="16"/>
        <v>3.0888992494321615E-2</v>
      </c>
      <c r="S57" s="14">
        <v>-1</v>
      </c>
      <c r="T57" s="14">
        <v>0</v>
      </c>
      <c r="U57" s="14">
        <f t="shared" si="17"/>
        <v>1</v>
      </c>
      <c r="V57" s="14">
        <f t="shared" si="18"/>
        <v>-0.87740388277921899</v>
      </c>
      <c r="W57" s="14">
        <f t="shared" si="19"/>
        <v>4.7963318187341009E-2</v>
      </c>
      <c r="X57" s="8">
        <v>-6.410676844439581</v>
      </c>
      <c r="Y57" s="8">
        <v>8.5926848218968193</v>
      </c>
      <c r="Z57" s="14">
        <v>0</v>
      </c>
      <c r="AA57" s="14">
        <v>0</v>
      </c>
      <c r="AB57" s="14">
        <f t="shared" si="20"/>
        <v>0.39840633132144715</v>
      </c>
      <c r="AC57" s="14">
        <f t="shared" si="21"/>
        <v>-0.30564538626449922</v>
      </c>
      <c r="AD57" s="14">
        <f t="shared" si="22"/>
        <v>2.5935376922182736E-2</v>
      </c>
      <c r="AE57" s="14">
        <f t="shared" si="23"/>
        <v>1.9585867964027309E-2</v>
      </c>
      <c r="AF57" s="14">
        <f t="shared" si="24"/>
        <v>3.6819332170791412E-2</v>
      </c>
      <c r="AG57" s="14">
        <f t="shared" si="25"/>
        <v>3.6424973178149744E-2</v>
      </c>
      <c r="AH57" s="14">
        <f t="shared" si="26"/>
        <v>1.5051421673574062E-2</v>
      </c>
      <c r="AI57" s="14">
        <f t="shared" si="27"/>
        <v>2.7467627499048728E-3</v>
      </c>
      <c r="AJ57" s="14">
        <f t="shared" si="28"/>
        <v>0.70983683243056095</v>
      </c>
      <c r="AK57" s="14">
        <f t="shared" si="29"/>
        <v>-0.16384092751064844</v>
      </c>
      <c r="AL57" s="14">
        <f t="shared" si="30"/>
        <v>0.34995352104357619</v>
      </c>
      <c r="AM57" s="14">
        <f t="shared" si="31"/>
        <v>-0.15314705546185312</v>
      </c>
      <c r="AN57" s="14">
        <f t="shared" si="32"/>
        <v>152.01490613013817</v>
      </c>
      <c r="AO57" s="14">
        <f t="shared" si="33"/>
        <v>0.70431611680606343</v>
      </c>
      <c r="AP57" s="14">
        <f t="shared" si="34"/>
        <v>152.01327450115113</v>
      </c>
      <c r="AQ57" s="14">
        <f t="shared" si="35"/>
        <v>0.41007665120184633</v>
      </c>
      <c r="AR57" s="14">
        <f t="shared" si="36"/>
        <v>0.13190760132723947</v>
      </c>
      <c r="AS57" s="14">
        <f t="shared" si="37"/>
        <v>-0.10956723822961385</v>
      </c>
      <c r="AT57" s="14">
        <f t="shared" si="38"/>
        <v>140.36181725153008</v>
      </c>
      <c r="AU57" s="14">
        <f t="shared" si="39"/>
        <v>0.54602699521337605</v>
      </c>
      <c r="AV57" s="14">
        <f t="shared" si="40"/>
        <v>140.36075518702665</v>
      </c>
      <c r="AW57" s="14">
        <f t="shared" si="41"/>
        <v>-7.2724250074924752</v>
      </c>
      <c r="AX57" s="14">
        <v>0.54602699521337605</v>
      </c>
      <c r="AY57" s="14">
        <v>42.160755187026666</v>
      </c>
      <c r="AZ57" s="14">
        <v>-7.2724250074924752</v>
      </c>
      <c r="BA57" s="14">
        <f t="shared" si="42"/>
        <v>-0.41007665120184633</v>
      </c>
      <c r="BB57" s="14">
        <f t="shared" si="43"/>
        <v>0.1076829748</v>
      </c>
      <c r="BC57" s="14">
        <f t="shared" si="44"/>
        <v>7.7348815915634542E-2</v>
      </c>
      <c r="BD57" s="14">
        <f t="shared" si="45"/>
        <v>0.13259323297851378</v>
      </c>
      <c r="BE57" s="14">
        <f t="shared" si="46"/>
        <v>-4.9402358441352625</v>
      </c>
    </row>
    <row r="58" spans="1:57" s="14" customFormat="1" x14ac:dyDescent="0.3">
      <c r="A58" s="14">
        <v>32</v>
      </c>
      <c r="B58" s="14">
        <f t="shared" si="47"/>
        <v>0.13352688875200003</v>
      </c>
      <c r="C58" s="14">
        <f t="shared" si="48"/>
        <v>-2.5843913952000013E-2</v>
      </c>
      <c r="D58" s="14">
        <f t="shared" si="49"/>
        <v>-4.4999999999999998E-2</v>
      </c>
      <c r="E58" s="8">
        <v>1.2448471540830361</v>
      </c>
      <c r="F58" s="8">
        <v>0.99909688719040679</v>
      </c>
      <c r="G58" s="14">
        <f t="shared" si="7"/>
        <v>1.6886419004175091E-4</v>
      </c>
      <c r="H58" s="14">
        <f t="shared" si="8"/>
        <v>3.2599479163952783E-5</v>
      </c>
      <c r="I58" s="14">
        <f t="shared" si="9"/>
        <v>-5.4663874705929913E-2</v>
      </c>
      <c r="J58" s="14">
        <f t="shared" si="10"/>
        <v>-3.5169031862341563E-2</v>
      </c>
      <c r="K58" s="8">
        <v>-3.0330682482872766</v>
      </c>
      <c r="L58" s="8">
        <v>-2.6451068367933024</v>
      </c>
      <c r="M58" s="6">
        <f t="shared" si="11"/>
        <v>-0.38796141149397423</v>
      </c>
      <c r="N58" s="14">
        <f t="shared" si="12"/>
        <v>-5.4663874705929913E-2</v>
      </c>
      <c r="O58" s="14">
        <f t="shared" si="13"/>
        <v>-3.5169031862341563E-2</v>
      </c>
      <c r="P58" s="14">
        <f t="shared" si="14"/>
        <v>2.88199607539299E-2</v>
      </c>
      <c r="Q58" s="14">
        <f t="shared" si="15"/>
        <v>-9.8309681376584357E-3</v>
      </c>
      <c r="R58" s="14">
        <f t="shared" si="16"/>
        <v>3.0450584105755921E-2</v>
      </c>
      <c r="S58" s="14">
        <v>-1</v>
      </c>
      <c r="T58" s="14">
        <v>0</v>
      </c>
      <c r="U58" s="14">
        <f t="shared" si="17"/>
        <v>1</v>
      </c>
      <c r="V58" s="14">
        <f t="shared" si="18"/>
        <v>-0.87715615606926312</v>
      </c>
      <c r="W58" s="14">
        <f t="shared" si="19"/>
        <v>5.7178880830637449E-2</v>
      </c>
      <c r="X58" s="8">
        <v>-6.2133178765944095</v>
      </c>
      <c r="Y58" s="8">
        <v>8.7853223193009011</v>
      </c>
      <c r="Z58" s="14">
        <v>0</v>
      </c>
      <c r="AA58" s="14">
        <v>0</v>
      </c>
      <c r="AB58" s="14">
        <f t="shared" si="20"/>
        <v>0.36521976397602535</v>
      </c>
      <c r="AC58" s="14">
        <f t="shared" si="21"/>
        <v>-0.3228040121058201</v>
      </c>
      <c r="AD58" s="14">
        <f t="shared" si="22"/>
        <v>2.7331937352964956E-2</v>
      </c>
      <c r="AE58" s="14">
        <f t="shared" si="23"/>
        <v>1.7584515931170781E-2</v>
      </c>
      <c r="AF58" s="14">
        <f t="shared" si="24"/>
        <v>4.0169462233944089E-2</v>
      </c>
      <c r="AG58" s="14">
        <f t="shared" si="25"/>
        <v>3.0269847533094321E-2</v>
      </c>
      <c r="AH58" s="14">
        <f t="shared" si="26"/>
        <v>1.4494412471985825E-2</v>
      </c>
      <c r="AI58" s="14">
        <f t="shared" si="27"/>
        <v>4.8991843292472423E-3</v>
      </c>
      <c r="AJ58" s="14">
        <f t="shared" si="28"/>
        <v>0.69143200943013561</v>
      </c>
      <c r="AK58" s="14">
        <f t="shared" si="29"/>
        <v>-0.23417645561386402</v>
      </c>
      <c r="AL58" s="14">
        <f t="shared" si="30"/>
        <v>0.33073358260298058</v>
      </c>
      <c r="AM58" s="14">
        <f t="shared" si="31"/>
        <v>-0.24222966353030254</v>
      </c>
      <c r="AN58" s="14">
        <f t="shared" si="32"/>
        <v>158.06000222587306</v>
      </c>
      <c r="AO58" s="14">
        <f t="shared" si="33"/>
        <v>-6.189180473492053</v>
      </c>
      <c r="AP58" s="14">
        <f t="shared" si="34"/>
        <v>157.9387803824936</v>
      </c>
      <c r="AQ58" s="14">
        <f t="shared" si="35"/>
        <v>-0.67386624321279598</v>
      </c>
      <c r="AR58" s="14">
        <f t="shared" si="36"/>
        <v>0.14445237737221617</v>
      </c>
      <c r="AS58" s="14">
        <f t="shared" si="37"/>
        <v>-9.3060500436819418E-2</v>
      </c>
      <c r="AT58" s="14">
        <f t="shared" si="38"/>
        <v>146.40477099914318</v>
      </c>
      <c r="AU58" s="14">
        <f t="shared" si="39"/>
        <v>-6.362523326338712</v>
      </c>
      <c r="AV58" s="14">
        <f t="shared" si="40"/>
        <v>146.26645298301779</v>
      </c>
      <c r="AW58" s="14">
        <f t="shared" si="41"/>
        <v>-9.356745141275022</v>
      </c>
      <c r="AX58" s="14">
        <v>-6.362523326338712</v>
      </c>
      <c r="AY58" s="14">
        <v>48.066452983017776</v>
      </c>
      <c r="AZ58" s="14">
        <v>-9.356745141275022</v>
      </c>
      <c r="BA58" s="14">
        <f t="shared" si="42"/>
        <v>0.67386624321279598</v>
      </c>
      <c r="BB58" s="14">
        <f t="shared" si="43"/>
        <v>0.10768297480000001</v>
      </c>
      <c r="BC58" s="14">
        <f t="shared" si="44"/>
        <v>7.8863014046070115E-2</v>
      </c>
      <c r="BD58" s="14">
        <f t="shared" si="45"/>
        <v>-0.26143409887497804</v>
      </c>
      <c r="BE58" s="14">
        <f t="shared" si="46"/>
        <v>-5.9276137313447865</v>
      </c>
    </row>
    <row r="59" spans="1:57" s="14" customFormat="1" x14ac:dyDescent="0.3">
      <c r="A59" s="14">
        <v>33</v>
      </c>
      <c r="B59" s="14">
        <f t="shared" si="47"/>
        <v>0.13783420774400001</v>
      </c>
      <c r="C59" s="14">
        <f t="shared" si="48"/>
        <v>-3.0151232944000014E-2</v>
      </c>
      <c r="D59" s="14">
        <f t="shared" si="49"/>
        <v>-4.4999999999999998E-2</v>
      </c>
      <c r="E59" s="8">
        <v>1.0930133441035323</v>
      </c>
      <c r="F59" s="8">
        <v>1.0756744343311921</v>
      </c>
      <c r="G59" s="14">
        <f t="shared" si="7"/>
        <v>1.3033625393419832E-4</v>
      </c>
      <c r="H59" s="14">
        <f t="shared" si="8"/>
        <v>4.5737184384143925E-5</v>
      </c>
      <c r="I59" s="14">
        <f t="shared" si="9"/>
        <v>-5.7194202033855189E-2</v>
      </c>
      <c r="J59" s="14">
        <f t="shared" si="10"/>
        <v>-3.0884029104223998E-2</v>
      </c>
      <c r="K59" s="8">
        <v>-3.0595430263392864</v>
      </c>
      <c r="L59" s="8">
        <v>-2.6070464905519848</v>
      </c>
      <c r="M59" s="6">
        <f t="shared" si="11"/>
        <v>-0.45249653578730165</v>
      </c>
      <c r="N59" s="14">
        <f t="shared" si="12"/>
        <v>-5.7194202033855189E-2</v>
      </c>
      <c r="O59" s="14">
        <f t="shared" si="13"/>
        <v>-3.0884029104223998E-2</v>
      </c>
      <c r="P59" s="14">
        <f t="shared" si="14"/>
        <v>2.7042969089855175E-2</v>
      </c>
      <c r="Q59" s="14">
        <f t="shared" si="15"/>
        <v>-1.4115970895776001E-2</v>
      </c>
      <c r="R59" s="14">
        <f t="shared" si="16"/>
        <v>3.050545543874501E-2</v>
      </c>
      <c r="S59" s="14">
        <v>-1</v>
      </c>
      <c r="T59" s="14">
        <v>0</v>
      </c>
      <c r="U59" s="14">
        <f t="shared" si="17"/>
        <v>1</v>
      </c>
      <c r="V59" s="14">
        <f t="shared" si="18"/>
        <v>-0.87629547999554769</v>
      </c>
      <c r="W59" s="14">
        <f t="shared" si="19"/>
        <v>6.6368816201908085E-2</v>
      </c>
      <c r="X59" s="8">
        <v>-6.0184704638903339</v>
      </c>
      <c r="Y59" s="8">
        <v>8.9757754941569985</v>
      </c>
      <c r="Z59" s="14">
        <v>0</v>
      </c>
      <c r="AA59" s="14">
        <v>0</v>
      </c>
      <c r="AB59" s="14">
        <f t="shared" si="20"/>
        <v>0.32783897848697729</v>
      </c>
      <c r="AC59" s="14">
        <f t="shared" si="21"/>
        <v>-0.3340735824252169</v>
      </c>
      <c r="AD59" s="14">
        <f t="shared" si="22"/>
        <v>2.8597101016927595E-2</v>
      </c>
      <c r="AE59" s="14">
        <f t="shared" si="23"/>
        <v>1.5442014552111999E-2</v>
      </c>
      <c r="AF59" s="14">
        <f t="shared" si="24"/>
        <v>4.3607549361960499E-2</v>
      </c>
      <c r="AG59" s="14">
        <f t="shared" si="25"/>
        <v>2.384891224852807E-2</v>
      </c>
      <c r="AH59" s="14">
        <f t="shared" si="26"/>
        <v>1.3586652671894687E-2</v>
      </c>
      <c r="AI59" s="14">
        <f t="shared" si="27"/>
        <v>7.0351168556959274E-3</v>
      </c>
      <c r="AJ59" s="14">
        <f t="shared" si="28"/>
        <v>0.6659394529109155</v>
      </c>
      <c r="AK59" s="14">
        <f t="shared" si="29"/>
        <v>-0.30345310189288305</v>
      </c>
      <c r="AL59" s="14">
        <f t="shared" si="30"/>
        <v>0.30531030027843148</v>
      </c>
      <c r="AM59" s="14">
        <f t="shared" si="31"/>
        <v>-0.3310142453860988</v>
      </c>
      <c r="AN59" s="14">
        <f t="shared" si="32"/>
        <v>162.47147185262671</v>
      </c>
      <c r="AO59" s="14">
        <f t="shared" si="33"/>
        <v>-12.125413513680908</v>
      </c>
      <c r="AP59" s="14">
        <f t="shared" si="34"/>
        <v>162.01837399838672</v>
      </c>
      <c r="AQ59" s="14">
        <f t="shared" si="35"/>
        <v>-1.5637357978398025</v>
      </c>
      <c r="AR59" s="14">
        <f t="shared" si="36"/>
        <v>0.15548991489472003</v>
      </c>
      <c r="AS59" s="14">
        <f t="shared" si="37"/>
        <v>-7.4135225841478608E-2</v>
      </c>
      <c r="AT59" s="14">
        <f t="shared" si="38"/>
        <v>150.82669129142951</v>
      </c>
      <c r="AU59" s="14">
        <f t="shared" si="39"/>
        <v>-12.312001411554572</v>
      </c>
      <c r="AV59" s="14">
        <f t="shared" si="40"/>
        <v>150.32333626939649</v>
      </c>
      <c r="AW59" s="14">
        <f t="shared" si="41"/>
        <v>-11.04714528941442</v>
      </c>
      <c r="AX59" s="14">
        <v>-12.312001411554572</v>
      </c>
      <c r="AY59" s="14">
        <v>52.123336269396489</v>
      </c>
      <c r="AZ59" s="14">
        <v>-11.04714528941442</v>
      </c>
      <c r="BA59" s="14">
        <f t="shared" si="42"/>
        <v>1.5637357978398025</v>
      </c>
      <c r="BB59" s="14">
        <f t="shared" si="43"/>
        <v>0.1076829748</v>
      </c>
      <c r="BC59" s="14">
        <f t="shared" si="44"/>
        <v>8.0640005710144819E-2</v>
      </c>
      <c r="BD59" s="14">
        <f t="shared" si="45"/>
        <v>-0.70758503140910289</v>
      </c>
      <c r="BE59" s="14">
        <f t="shared" si="46"/>
        <v>-6.9136377986407469</v>
      </c>
    </row>
    <row r="60" spans="1:57" s="14" customFormat="1" x14ac:dyDescent="0.3">
      <c r="A60" s="14">
        <v>34</v>
      </c>
      <c r="B60" s="14">
        <f t="shared" si="47"/>
        <v>0.142141526736</v>
      </c>
      <c r="C60" s="14">
        <f t="shared" si="48"/>
        <v>-3.4458551936000011E-2</v>
      </c>
      <c r="D60" s="14">
        <f t="shared" si="49"/>
        <v>-4.4999999999999998E-2</v>
      </c>
      <c r="E60" s="8">
        <v>0.94190262018823312</v>
      </c>
      <c r="F60" s="8">
        <v>1.1404350304088904</v>
      </c>
      <c r="G60" s="14">
        <f t="shared" si="7"/>
        <v>1.3114265592763241E-4</v>
      </c>
      <c r="H60" s="14">
        <f t="shared" si="8"/>
        <v>-1.1841153402884774E-4</v>
      </c>
      <c r="I60" s="14">
        <f t="shared" si="9"/>
        <v>-5.9072979968460608E-2</v>
      </c>
      <c r="J60" s="14">
        <f t="shared" si="10"/>
        <v>-2.7117946781529231E-2</v>
      </c>
      <c r="K60" s="8">
        <v>-3.0851642575492888</v>
      </c>
      <c r="L60" s="8">
        <v>-2.5681347488965658</v>
      </c>
      <c r="M60" s="6">
        <f t="shared" si="11"/>
        <v>-0.51702950865272301</v>
      </c>
      <c r="N60" s="14">
        <f t="shared" si="12"/>
        <v>-5.9072979968460608E-2</v>
      </c>
      <c r="O60" s="14">
        <f t="shared" si="13"/>
        <v>-2.7117946781529231E-2</v>
      </c>
      <c r="P60" s="14">
        <f t="shared" si="14"/>
        <v>2.4614428032460597E-2</v>
      </c>
      <c r="Q60" s="14">
        <f t="shared" si="15"/>
        <v>-1.7882053218470768E-2</v>
      </c>
      <c r="R60" s="14">
        <f t="shared" si="16"/>
        <v>3.0424297767958471E-2</v>
      </c>
      <c r="S60" s="14">
        <v>-1</v>
      </c>
      <c r="T60" s="14">
        <v>0</v>
      </c>
      <c r="U60" s="14">
        <f t="shared" si="17"/>
        <v>1</v>
      </c>
      <c r="V60" s="14">
        <f t="shared" si="18"/>
        <v>-0.8751883871104067</v>
      </c>
      <c r="W60" s="14">
        <f t="shared" si="19"/>
        <v>7.5767818992107744E-2</v>
      </c>
      <c r="X60" s="8">
        <v>-5.8256335920683924</v>
      </c>
      <c r="Y60" s="8">
        <v>9.1633143949111346</v>
      </c>
      <c r="Z60" s="14">
        <v>0</v>
      </c>
      <c r="AA60" s="14">
        <v>0</v>
      </c>
      <c r="AB60" s="14">
        <f t="shared" si="20"/>
        <v>0.29963496090292391</v>
      </c>
      <c r="AC60" s="14">
        <f t="shared" si="21"/>
        <v>-0.33564184846307255</v>
      </c>
      <c r="AD60" s="14">
        <f t="shared" si="22"/>
        <v>2.9536489984230304E-2</v>
      </c>
      <c r="AE60" s="14">
        <f t="shared" si="23"/>
        <v>1.3558973390764615E-2</v>
      </c>
      <c r="AF60" s="14">
        <f t="shared" si="24"/>
        <v>4.6700194624266493E-2</v>
      </c>
      <c r="AG60" s="14">
        <f t="shared" si="25"/>
        <v>1.8117714405279421E-2</v>
      </c>
      <c r="AH60" s="14">
        <f t="shared" si="26"/>
        <v>1.2372785344194115E-2</v>
      </c>
      <c r="AI60" s="14">
        <f t="shared" si="27"/>
        <v>9.0002323762498095E-3</v>
      </c>
      <c r="AJ60" s="14">
        <f t="shared" si="28"/>
        <v>0.63809524728465827</v>
      </c>
      <c r="AK60" s="14">
        <f t="shared" si="29"/>
        <v>-0.36245285700025609</v>
      </c>
      <c r="AL60" s="14">
        <f t="shared" si="30"/>
        <v>0.27797028041907723</v>
      </c>
      <c r="AM60" s="14">
        <f t="shared" si="31"/>
        <v>-0.40546408274915552</v>
      </c>
      <c r="AN60" s="14">
        <f t="shared" si="32"/>
        <v>165.44752069875483</v>
      </c>
      <c r="AO60" s="14">
        <f t="shared" si="33"/>
        <v>-17.009402512294525</v>
      </c>
      <c r="AP60" s="14">
        <f t="shared" si="34"/>
        <v>164.57084289612075</v>
      </c>
      <c r="AQ60" s="14">
        <f t="shared" si="35"/>
        <v>-2.2833851769105529</v>
      </c>
      <c r="AR60" s="14">
        <f t="shared" si="36"/>
        <v>0.16407438913083219</v>
      </c>
      <c r="AS60" s="14">
        <f t="shared" si="37"/>
        <v>-5.4016344658370248E-2</v>
      </c>
      <c r="AT60" s="14">
        <f t="shared" si="38"/>
        <v>153.81705760017408</v>
      </c>
      <c r="AU60" s="14">
        <f t="shared" si="39"/>
        <v>-17.206291779251522</v>
      </c>
      <c r="AV60" s="14">
        <f t="shared" si="40"/>
        <v>152.85166250971079</v>
      </c>
      <c r="AW60" s="14">
        <f t="shared" si="41"/>
        <v>-12.323108500643846</v>
      </c>
      <c r="AX60" s="14">
        <v>-17.206291779251522</v>
      </c>
      <c r="AY60" s="14">
        <v>54.651662509710796</v>
      </c>
      <c r="AZ60" s="14">
        <v>-12.323108500643846</v>
      </c>
      <c r="BA60" s="14">
        <f t="shared" si="42"/>
        <v>2.2833851769105529</v>
      </c>
      <c r="BB60" s="14">
        <f t="shared" si="43"/>
        <v>0.1076829748</v>
      </c>
      <c r="BC60" s="14">
        <f t="shared" si="44"/>
        <v>8.3068546767539386E-2</v>
      </c>
      <c r="BD60" s="14">
        <f t="shared" si="45"/>
        <v>-1.1805775160829741</v>
      </c>
      <c r="BE60" s="14">
        <f t="shared" si="46"/>
        <v>-7.8996289945396549</v>
      </c>
    </row>
    <row r="61" spans="1:57" s="14" customFormat="1" x14ac:dyDescent="0.3">
      <c r="A61" s="14">
        <v>35</v>
      </c>
      <c r="B61" s="14">
        <f t="shared" si="47"/>
        <v>0.14644884572799999</v>
      </c>
      <c r="C61" s="14">
        <f t="shared" si="48"/>
        <v>-3.8765870928000011E-2</v>
      </c>
      <c r="D61" s="14">
        <f t="shared" si="49"/>
        <v>-4.4999999999999998E-2</v>
      </c>
      <c r="E61" s="8">
        <v>0.79608045594750021</v>
      </c>
      <c r="F61" s="8">
        <v>1.2044312975372204</v>
      </c>
      <c r="G61" s="14">
        <f t="shared" si="7"/>
        <v>-5.3079646939818703E-5</v>
      </c>
      <c r="H61" s="14">
        <f t="shared" si="8"/>
        <v>3.1033598004975849E-4</v>
      </c>
      <c r="I61" s="14">
        <f t="shared" si="9"/>
        <v>-6.0686316912453464E-2</v>
      </c>
      <c r="J61" s="14">
        <f t="shared" si="10"/>
        <v>-2.3284564406517567E-2</v>
      </c>
      <c r="K61" s="8">
        <v>-3.1098641850593114</v>
      </c>
      <c r="L61" s="8">
        <v>-2.5281770907994821</v>
      </c>
      <c r="M61" s="6">
        <f t="shared" si="11"/>
        <v>-0.58168709425982934</v>
      </c>
      <c r="N61" s="14">
        <f t="shared" si="12"/>
        <v>-6.0686316912453464E-2</v>
      </c>
      <c r="O61" s="14">
        <f t="shared" si="13"/>
        <v>-2.3284564406517567E-2</v>
      </c>
      <c r="P61" s="14">
        <f t="shared" si="14"/>
        <v>2.1920445984453453E-2</v>
      </c>
      <c r="Q61" s="14">
        <f t="shared" si="15"/>
        <v>-2.1715435593482432E-2</v>
      </c>
      <c r="R61" s="14">
        <f t="shared" si="16"/>
        <v>3.085556830090843E-2</v>
      </c>
      <c r="S61" s="14">
        <v>-1</v>
      </c>
      <c r="T61" s="14">
        <v>0</v>
      </c>
      <c r="U61" s="14">
        <f t="shared" si="17"/>
        <v>1</v>
      </c>
      <c r="V61" s="14">
        <f t="shared" si="18"/>
        <v>-0.8736004422830641</v>
      </c>
      <c r="W61" s="14">
        <f t="shared" si="19"/>
        <v>8.5256146255483015E-2</v>
      </c>
      <c r="X61" s="8">
        <v>-5.6341966347719366</v>
      </c>
      <c r="Y61" s="8">
        <v>9.3472659830385005</v>
      </c>
      <c r="Z61" s="14">
        <v>0</v>
      </c>
      <c r="AA61" s="14">
        <v>0</v>
      </c>
      <c r="AB61" s="14">
        <f t="shared" si="20"/>
        <v>0.27118723618413543</v>
      </c>
      <c r="AC61" s="14">
        <f t="shared" si="21"/>
        <v>-0.33191225751901093</v>
      </c>
      <c r="AD61" s="14">
        <f t="shared" si="22"/>
        <v>3.0343158456226732E-2</v>
      </c>
      <c r="AE61" s="14">
        <f t="shared" si="23"/>
        <v>1.1642282203258783E-2</v>
      </c>
      <c r="AF61" s="14">
        <f t="shared" si="24"/>
        <v>4.975263374369665E-2</v>
      </c>
      <c r="AG61" s="14">
        <f t="shared" si="25"/>
        <v>1.2582014599801232E-2</v>
      </c>
      <c r="AH61" s="14">
        <f t="shared" si="26"/>
        <v>1.0933683168756817E-2</v>
      </c>
      <c r="AI61" s="14">
        <f t="shared" si="27"/>
        <v>1.0702549806716335E-2</v>
      </c>
      <c r="AJ61" s="14">
        <f t="shared" si="28"/>
        <v>0.60553449862638797</v>
      </c>
      <c r="AK61" s="14">
        <f t="shared" si="29"/>
        <v>-0.41842367499966682</v>
      </c>
      <c r="AL61" s="14">
        <f t="shared" si="30"/>
        <v>0.24648316090908556</v>
      </c>
      <c r="AM61" s="14">
        <f t="shared" si="31"/>
        <v>-0.47678751338749403</v>
      </c>
      <c r="AN61" s="14">
        <f t="shared" si="32"/>
        <v>167.17685148500013</v>
      </c>
      <c r="AO61" s="14">
        <f t="shared" si="33"/>
        <v>-20.905001443019625</v>
      </c>
      <c r="AP61" s="14">
        <f t="shared" si="34"/>
        <v>165.86464538021698</v>
      </c>
      <c r="AQ61" s="14">
        <f t="shared" si="35"/>
        <v>-2.7692463844628943</v>
      </c>
      <c r="AR61" s="14">
        <f t="shared" si="36"/>
        <v>0.16992417724267916</v>
      </c>
      <c r="AS61" s="14">
        <f t="shared" si="37"/>
        <v>-3.3792777599428531E-2</v>
      </c>
      <c r="AT61" s="14">
        <f t="shared" si="38"/>
        <v>155.56005071025825</v>
      </c>
      <c r="AU61" s="14">
        <f t="shared" si="39"/>
        <v>-21.108910455710841</v>
      </c>
      <c r="AV61" s="14">
        <f t="shared" si="40"/>
        <v>154.1211967133363</v>
      </c>
      <c r="AW61" s="14">
        <f t="shared" si="41"/>
        <v>-13.195507870428919</v>
      </c>
      <c r="AX61" s="14">
        <v>-21.108910455710841</v>
      </c>
      <c r="AY61" s="14">
        <v>55.921196713336286</v>
      </c>
      <c r="AZ61" s="14">
        <v>-13.195507870428919</v>
      </c>
      <c r="BA61" s="14">
        <f t="shared" si="42"/>
        <v>2.7692463844628943</v>
      </c>
      <c r="BB61" s="14">
        <f t="shared" si="43"/>
        <v>0.10768297479999997</v>
      </c>
      <c r="BC61" s="14">
        <f t="shared" si="44"/>
        <v>8.5762528815546524E-2</v>
      </c>
      <c r="BD61" s="14">
        <f t="shared" si="45"/>
        <v>-1.6108348826677592</v>
      </c>
      <c r="BE61" s="14">
        <f t="shared" si="46"/>
        <v>-8.8875241328844581</v>
      </c>
    </row>
    <row r="62" spans="1:57" s="14" customFormat="1" x14ac:dyDescent="0.3">
      <c r="A62" s="14">
        <v>36</v>
      </c>
      <c r="B62" s="14">
        <f t="shared" si="47"/>
        <v>0.15075616471999997</v>
      </c>
      <c r="C62" s="14">
        <f t="shared" si="48"/>
        <v>-4.3073189920000012E-2</v>
      </c>
      <c r="D62" s="14">
        <f t="shared" si="49"/>
        <v>-4.4999999999999998E-2</v>
      </c>
      <c r="E62" s="8">
        <v>0.65322818625991586</v>
      </c>
      <c r="F62" s="8">
        <v>1.2451859614418208</v>
      </c>
      <c r="G62" s="14">
        <f t="shared" si="7"/>
        <v>8.5818885508896769E-5</v>
      </c>
      <c r="H62" s="14">
        <f t="shared" si="8"/>
        <v>-9.2919651109323043E-5</v>
      </c>
      <c r="I62" s="14">
        <f t="shared" si="9"/>
        <v>-6.1584617567552506E-2</v>
      </c>
      <c r="J62" s="14">
        <f t="shared" si="10"/>
        <v>-2.0792664068327155E-2</v>
      </c>
      <c r="K62" s="8">
        <v>-3.1336610780736387</v>
      </c>
      <c r="L62" s="8">
        <v>-2.4872550924452272</v>
      </c>
      <c r="M62" s="6">
        <f t="shared" si="11"/>
        <v>-0.64640598562841145</v>
      </c>
      <c r="N62" s="14">
        <f t="shared" si="12"/>
        <v>-6.1584617567552506E-2</v>
      </c>
      <c r="O62" s="14">
        <f t="shared" si="13"/>
        <v>-2.0792664068327155E-2</v>
      </c>
      <c r="P62" s="14">
        <f t="shared" si="14"/>
        <v>1.8511427647552495E-2</v>
      </c>
      <c r="Q62" s="14">
        <f t="shared" si="15"/>
        <v>-2.4207335931672843E-2</v>
      </c>
      <c r="R62" s="14">
        <f t="shared" si="16"/>
        <v>3.0474055628672565E-2</v>
      </c>
      <c r="S62" s="14">
        <v>-1</v>
      </c>
      <c r="T62" s="14">
        <v>0</v>
      </c>
      <c r="U62" s="14">
        <f t="shared" si="17"/>
        <v>1</v>
      </c>
      <c r="V62" s="14">
        <f t="shared" si="18"/>
        <v>-0.87242575399761368</v>
      </c>
      <c r="W62" s="14">
        <f t="shared" si="19"/>
        <v>9.5168113342475255E-2</v>
      </c>
      <c r="X62" s="8">
        <v>-5.4449285044997895</v>
      </c>
      <c r="Y62" s="8">
        <v>9.5273883528148797</v>
      </c>
      <c r="Z62" s="14">
        <v>0</v>
      </c>
      <c r="AA62" s="14">
        <v>0</v>
      </c>
      <c r="AB62" s="14">
        <f t="shared" si="20"/>
        <v>0.26550287890609925</v>
      </c>
      <c r="AC62" s="14">
        <f t="shared" si="21"/>
        <v>-0.32118947723586033</v>
      </c>
      <c r="AD62" s="14">
        <f t="shared" si="22"/>
        <v>3.0792308783776253E-2</v>
      </c>
      <c r="AE62" s="14">
        <f t="shared" si="23"/>
        <v>1.0396332034163578E-2</v>
      </c>
      <c r="AF62" s="14">
        <f t="shared" si="24"/>
        <v>5.2285994301021807E-2</v>
      </c>
      <c r="AG62" s="14">
        <f t="shared" si="25"/>
        <v>8.6425362769360723E-3</v>
      </c>
      <c r="AH62" s="14">
        <f t="shared" si="26"/>
        <v>9.2986232665306975E-3</v>
      </c>
      <c r="AI62" s="14">
        <f t="shared" si="27"/>
        <v>1.2150127791391083E-2</v>
      </c>
      <c r="AJ62" s="14">
        <f t="shared" si="28"/>
        <v>0.57908919733107833</v>
      </c>
      <c r="AK62" s="14">
        <f t="shared" si="29"/>
        <v>-0.4581080431975435</v>
      </c>
      <c r="AL62" s="14">
        <f t="shared" si="30"/>
        <v>0.22010662117650787</v>
      </c>
      <c r="AM62" s="14">
        <f t="shared" si="31"/>
        <v>-0.52367973159784276</v>
      </c>
      <c r="AN62" s="14">
        <f t="shared" si="32"/>
        <v>168.1314769991134</v>
      </c>
      <c r="AO62" s="14">
        <f t="shared" si="33"/>
        <v>-23.755855632606742</v>
      </c>
      <c r="AP62" s="14">
        <f t="shared" si="34"/>
        <v>166.4447442278252</v>
      </c>
      <c r="AQ62" s="14">
        <f t="shared" si="35"/>
        <v>-3.0910718759365867</v>
      </c>
      <c r="AR62" s="14">
        <f t="shared" si="36"/>
        <v>0.17328434135132698</v>
      </c>
      <c r="AS62" s="14">
        <f t="shared" si="37"/>
        <v>-1.3425584010282779E-2</v>
      </c>
      <c r="AT62" s="14">
        <f t="shared" si="38"/>
        <v>156.52218056783639</v>
      </c>
      <c r="AU62" s="14">
        <f t="shared" si="39"/>
        <v>-23.963796842228334</v>
      </c>
      <c r="AV62" s="14">
        <f t="shared" si="40"/>
        <v>154.67685492863754</v>
      </c>
      <c r="AW62" s="14">
        <f t="shared" si="41"/>
        <v>-13.728556664195377</v>
      </c>
      <c r="AX62" s="14">
        <v>-23.963796842228334</v>
      </c>
      <c r="AY62" s="14">
        <v>56.476854928637536</v>
      </c>
      <c r="AZ62" s="14">
        <v>-13.728556664195377</v>
      </c>
      <c r="BA62" s="14">
        <f t="shared" si="42"/>
        <v>3.0910718759365867</v>
      </c>
      <c r="BB62" s="14">
        <f t="shared" si="43"/>
        <v>0.10768297479999997</v>
      </c>
      <c r="BC62" s="14">
        <f t="shared" si="44"/>
        <v>8.9171547152447461E-2</v>
      </c>
      <c r="BD62" s="14">
        <f t="shared" si="45"/>
        <v>-1.9980873626130522</v>
      </c>
      <c r="BE62" s="14">
        <f t="shared" si="46"/>
        <v>-9.8763559542672326</v>
      </c>
    </row>
    <row r="63" spans="1:57" s="14" customFormat="1" x14ac:dyDescent="0.3">
      <c r="A63" s="14">
        <v>37</v>
      </c>
      <c r="B63" s="14">
        <f t="shared" si="47"/>
        <v>0.15506348371199996</v>
      </c>
      <c r="C63" s="14">
        <f t="shared" si="48"/>
        <v>-4.7380508912000012E-2</v>
      </c>
      <c r="D63" s="14">
        <f t="shared" si="49"/>
        <v>-4.4999999999999998E-2</v>
      </c>
      <c r="E63" s="8">
        <v>0.51220752195450658</v>
      </c>
      <c r="F63" s="8">
        <v>1.288989369064252</v>
      </c>
      <c r="G63" s="14">
        <f t="shared" si="7"/>
        <v>-5.8392669418011467E-5</v>
      </c>
      <c r="H63" s="14">
        <f t="shared" si="8"/>
        <v>2.5109367170530333E-4</v>
      </c>
      <c r="I63" s="14">
        <f t="shared" si="9"/>
        <v>-6.2436042931477351E-2</v>
      </c>
      <c r="J63" s="14">
        <f t="shared" si="10"/>
        <v>-1.8075965895595104E-2</v>
      </c>
      <c r="K63" s="8">
        <v>-3.1566434303967927</v>
      </c>
      <c r="L63" s="8">
        <v>-2.4457540282736137</v>
      </c>
      <c r="M63" s="6">
        <f t="shared" si="11"/>
        <v>-0.71088940212317908</v>
      </c>
      <c r="N63" s="14">
        <f t="shared" si="12"/>
        <v>-6.2436042931477351E-2</v>
      </c>
      <c r="O63" s="14">
        <f t="shared" si="13"/>
        <v>-1.8075965895595104E-2</v>
      </c>
      <c r="P63" s="14">
        <f t="shared" si="14"/>
        <v>1.5055534019477339E-2</v>
      </c>
      <c r="Q63" s="14">
        <f t="shared" si="15"/>
        <v>-2.6924034104404894E-2</v>
      </c>
      <c r="R63" s="14">
        <f t="shared" si="16"/>
        <v>3.0847572304264031E-2</v>
      </c>
      <c r="S63" s="14">
        <v>-1</v>
      </c>
      <c r="T63" s="14">
        <v>0</v>
      </c>
      <c r="U63" s="14">
        <f t="shared" si="17"/>
        <v>1</v>
      </c>
      <c r="V63" s="14">
        <f t="shared" si="18"/>
        <v>-0.87080105822046294</v>
      </c>
      <c r="W63" s="14">
        <f t="shared" si="19"/>
        <v>0.10517825095542643</v>
      </c>
      <c r="X63" s="8">
        <v>-5.2600112487537087</v>
      </c>
      <c r="Y63" s="8">
        <v>9.7038079218794131</v>
      </c>
      <c r="Z63" s="14">
        <v>0</v>
      </c>
      <c r="AA63" s="14">
        <v>0</v>
      </c>
      <c r="AB63" s="14">
        <f t="shared" si="20"/>
        <v>0.25724012465647578</v>
      </c>
      <c r="AC63" s="14">
        <f t="shared" si="21"/>
        <v>-0.30865262557637135</v>
      </c>
      <c r="AD63" s="14">
        <f t="shared" si="22"/>
        <v>3.1218021465738675E-2</v>
      </c>
      <c r="AE63" s="14">
        <f t="shared" si="23"/>
        <v>9.0379829477975522E-3</v>
      </c>
      <c r="AF63" s="14">
        <f t="shared" si="24"/>
        <v>5.4937472256447684E-2</v>
      </c>
      <c r="AG63" s="14">
        <f t="shared" si="25"/>
        <v>4.7394956792453091E-3</v>
      </c>
      <c r="AH63" s="14">
        <f t="shared" si="26"/>
        <v>7.4985706750296637E-3</v>
      </c>
      <c r="AI63" s="14">
        <f t="shared" si="27"/>
        <v>1.3336470216349795E-2</v>
      </c>
      <c r="AJ63" s="14">
        <f t="shared" si="28"/>
        <v>0.5488801761660258</v>
      </c>
      <c r="AK63" s="14">
        <f t="shared" si="29"/>
        <v>-0.49774213203905027</v>
      </c>
      <c r="AL63" s="14">
        <f t="shared" si="30"/>
        <v>0.19027150144595073</v>
      </c>
      <c r="AM63" s="14">
        <f t="shared" si="31"/>
        <v>-0.57189121919321961</v>
      </c>
      <c r="AN63" s="14">
        <f t="shared" si="32"/>
        <v>168.34906261593889</v>
      </c>
      <c r="AO63" s="14">
        <f t="shared" si="33"/>
        <v>-25.816475612945748</v>
      </c>
      <c r="AP63" s="14">
        <f t="shared" si="34"/>
        <v>166.35779654284764</v>
      </c>
      <c r="AQ63" s="14">
        <f t="shared" si="35"/>
        <v>-3.1883976005301253</v>
      </c>
      <c r="AR63" s="14">
        <f t="shared" si="36"/>
        <v>0.17426884127502557</v>
      </c>
      <c r="AS63" s="14">
        <f t="shared" si="37"/>
        <v>7.0102446382835082E-3</v>
      </c>
      <c r="AT63" s="14">
        <f t="shared" si="38"/>
        <v>156.74115531973672</v>
      </c>
      <c r="AU63" s="14">
        <f t="shared" si="39"/>
        <v>-26.025598222475779</v>
      </c>
      <c r="AV63" s="14">
        <f t="shared" si="40"/>
        <v>154.56538424928169</v>
      </c>
      <c r="AW63" s="14">
        <f t="shared" si="41"/>
        <v>-13.956140580630574</v>
      </c>
      <c r="AX63" s="14">
        <v>-26.025598222475779</v>
      </c>
      <c r="AY63" s="14">
        <v>56.365384249281682</v>
      </c>
      <c r="AZ63" s="14">
        <v>-13.956140580630574</v>
      </c>
      <c r="BA63" s="14">
        <f t="shared" si="42"/>
        <v>3.1883976005301253</v>
      </c>
      <c r="BB63" s="14">
        <f t="shared" si="43"/>
        <v>0.10768297479999994</v>
      </c>
      <c r="BC63" s="14">
        <f t="shared" si="44"/>
        <v>9.262744078052261E-2</v>
      </c>
      <c r="BD63" s="14">
        <f t="shared" si="45"/>
        <v>-2.2665980639718395</v>
      </c>
      <c r="BE63" s="14">
        <f t="shared" si="46"/>
        <v>-10.861589984596423</v>
      </c>
    </row>
    <row r="64" spans="1:57" s="14" customFormat="1" x14ac:dyDescent="0.3">
      <c r="A64" s="14">
        <v>38</v>
      </c>
      <c r="B64" s="14">
        <f t="shared" si="47"/>
        <v>0.15937080270399995</v>
      </c>
      <c r="C64" s="14">
        <f t="shared" si="48"/>
        <v>-5.1687827904000012E-2</v>
      </c>
      <c r="D64" s="14">
        <f t="shared" si="49"/>
        <v>-4.4999999999999998E-2</v>
      </c>
      <c r="E64" s="8">
        <v>0.37284187290595977</v>
      </c>
      <c r="F64" s="8">
        <v>1.3119469445999099</v>
      </c>
      <c r="G64" s="14">
        <f t="shared" si="7"/>
        <v>-2.4235048039222828E-7</v>
      </c>
      <c r="H64" s="14">
        <f t="shared" si="8"/>
        <v>-1.3560343043085565E-4</v>
      </c>
      <c r="I64" s="14">
        <f t="shared" si="9"/>
        <v>-6.2834534088136842E-2</v>
      </c>
      <c r="J64" s="14">
        <f t="shared" si="10"/>
        <v>-1.663794836891766E-2</v>
      </c>
      <c r="K64" s="8">
        <v>-3.1788686951750336</v>
      </c>
      <c r="L64" s="8">
        <v>-2.4038474667462819</v>
      </c>
      <c r="M64" s="6">
        <f t="shared" si="11"/>
        <v>-0.77502122842875165</v>
      </c>
      <c r="N64" s="14">
        <f t="shared" si="12"/>
        <v>-6.2834534088136842E-2</v>
      </c>
      <c r="O64" s="14">
        <f t="shared" si="13"/>
        <v>-1.663794836891766E-2</v>
      </c>
      <c r="P64" s="14">
        <f t="shared" si="14"/>
        <v>1.114670618413683E-2</v>
      </c>
      <c r="Q64" s="14">
        <f t="shared" si="15"/>
        <v>-2.8362051631082338E-2</v>
      </c>
      <c r="R64" s="14">
        <f t="shared" si="16"/>
        <v>3.0473841757803603E-2</v>
      </c>
      <c r="S64" s="14">
        <v>-1</v>
      </c>
      <c r="T64" s="14">
        <v>0</v>
      </c>
      <c r="U64" s="14">
        <f t="shared" si="17"/>
        <v>1</v>
      </c>
      <c r="V64" s="14">
        <f t="shared" si="18"/>
        <v>-0.86984567190053619</v>
      </c>
      <c r="W64" s="14">
        <f t="shared" si="19"/>
        <v>0.11561072024888411</v>
      </c>
      <c r="X64" s="8">
        <v>-5.0805016924439022</v>
      </c>
      <c r="Y64" s="8">
        <v>9.8765729443575214</v>
      </c>
      <c r="Z64" s="14">
        <v>0</v>
      </c>
      <c r="AA64" s="14">
        <v>0</v>
      </c>
      <c r="AB64" s="14">
        <f t="shared" si="20"/>
        <v>0.27068095979894374</v>
      </c>
      <c r="AC64" s="14">
        <f t="shared" si="21"/>
        <v>-0.29447424365569891</v>
      </c>
      <c r="AD64" s="14">
        <f t="shared" si="22"/>
        <v>3.1417267044068421E-2</v>
      </c>
      <c r="AE64" s="14">
        <f t="shared" si="23"/>
        <v>8.31897418445883E-3</v>
      </c>
      <c r="AF64" s="14">
        <f t="shared" si="24"/>
        <v>5.726130217130862E-2</v>
      </c>
      <c r="AG64" s="14">
        <f t="shared" si="25"/>
        <v>2.3891208381610612E-3</v>
      </c>
      <c r="AH64" s="14">
        <f t="shared" si="26"/>
        <v>5.5732319168282198E-3</v>
      </c>
      <c r="AI64" s="14">
        <f t="shared" si="27"/>
        <v>1.4248827530756599E-2</v>
      </c>
      <c r="AJ64" s="14">
        <f t="shared" si="28"/>
        <v>0.52741417534339541</v>
      </c>
      <c r="AK64" s="14">
        <f t="shared" si="29"/>
        <v>-0.52444776347491751</v>
      </c>
      <c r="AL64" s="14">
        <f t="shared" si="30"/>
        <v>0.16767165179086058</v>
      </c>
      <c r="AM64" s="14">
        <f t="shared" si="31"/>
        <v>-0.59999829251453352</v>
      </c>
      <c r="AN64" s="14">
        <f t="shared" si="32"/>
        <v>168.09052318188273</v>
      </c>
      <c r="AO64" s="14">
        <f t="shared" si="33"/>
        <v>-27.164993044647314</v>
      </c>
      <c r="AP64" s="14">
        <f t="shared" si="34"/>
        <v>165.88094265600049</v>
      </c>
      <c r="AQ64" s="14">
        <f t="shared" si="35"/>
        <v>-3.1291601818439094</v>
      </c>
      <c r="AR64" s="14">
        <f t="shared" si="36"/>
        <v>0.17293440837802454</v>
      </c>
      <c r="AS64" s="14">
        <f t="shared" si="37"/>
        <v>2.7292171012652564E-2</v>
      </c>
      <c r="AT64" s="14">
        <f t="shared" si="38"/>
        <v>156.47693061044066</v>
      </c>
      <c r="AU64" s="14">
        <f t="shared" si="39"/>
        <v>-27.372514334700945</v>
      </c>
      <c r="AV64" s="14">
        <f t="shared" si="40"/>
        <v>154.06419205078529</v>
      </c>
      <c r="AW64" s="14">
        <f t="shared" si="41"/>
        <v>-13.941281122898245</v>
      </c>
      <c r="AX64" s="14">
        <v>-27.372514334700945</v>
      </c>
      <c r="AY64" s="14">
        <v>55.864192050785299</v>
      </c>
      <c r="AZ64" s="14">
        <v>-13.941281122898245</v>
      </c>
      <c r="BA64" s="14">
        <f t="shared" si="42"/>
        <v>3.1291601818439094</v>
      </c>
      <c r="BB64" s="14">
        <f t="shared" si="43"/>
        <v>0.10768297479999994</v>
      </c>
      <c r="BC64" s="14">
        <f t="shared" si="44"/>
        <v>9.6536268615863105E-2</v>
      </c>
      <c r="BD64" s="14">
        <f t="shared" si="45"/>
        <v>-2.4251655680830027</v>
      </c>
      <c r="BE64" s="14">
        <f t="shared" si="46"/>
        <v>-11.841452112536524</v>
      </c>
    </row>
    <row r="65" spans="1:57" s="14" customFormat="1" x14ac:dyDescent="0.3">
      <c r="A65" s="14">
        <v>39</v>
      </c>
      <c r="B65" s="14">
        <f t="shared" si="47"/>
        <v>0.16367812169599993</v>
      </c>
      <c r="C65" s="14">
        <f t="shared" si="48"/>
        <v>-5.5995146896000013E-2</v>
      </c>
      <c r="D65" s="14">
        <f t="shared" si="49"/>
        <v>-4.4999999999999998E-2</v>
      </c>
      <c r="E65" s="8">
        <v>0.2389769169374569</v>
      </c>
      <c r="F65" s="8">
        <v>1.3370328209378106</v>
      </c>
      <c r="G65" s="14">
        <f t="shared" si="7"/>
        <v>6.3364827311077065E-6</v>
      </c>
      <c r="H65" s="14">
        <f t="shared" si="8"/>
        <v>2.1301245701563915E-4</v>
      </c>
      <c r="I65" s="14">
        <f t="shared" si="9"/>
        <v>-6.3232097941996801E-2</v>
      </c>
      <c r="J65" s="14">
        <f t="shared" si="10"/>
        <v>-1.5056619469646036E-2</v>
      </c>
      <c r="K65" s="8">
        <v>-3.2003235619937644</v>
      </c>
      <c r="L65" s="8">
        <v>-2.3611116966297274</v>
      </c>
      <c r="M65" s="6">
        <f t="shared" si="11"/>
        <v>-0.83921186536403702</v>
      </c>
      <c r="N65" s="14">
        <f t="shared" si="12"/>
        <v>-6.3232097941996801E-2</v>
      </c>
      <c r="O65" s="14">
        <f t="shared" si="13"/>
        <v>-1.5056619469646036E-2</v>
      </c>
      <c r="P65" s="14">
        <f t="shared" si="14"/>
        <v>7.2369510459967881E-3</v>
      </c>
      <c r="Q65" s="14">
        <f t="shared" si="15"/>
        <v>-2.9943380530353961E-2</v>
      </c>
      <c r="R65" s="14">
        <f t="shared" si="16"/>
        <v>3.0805510838610269E-2</v>
      </c>
      <c r="S65" s="14">
        <v>-1</v>
      </c>
      <c r="T65" s="14">
        <v>0</v>
      </c>
      <c r="U65" s="14">
        <f t="shared" si="17"/>
        <v>1</v>
      </c>
      <c r="V65" s="14">
        <f t="shared" si="18"/>
        <v>-0.86862113342147873</v>
      </c>
      <c r="W65" s="14">
        <f t="shared" si="19"/>
        <v>0.12613746110378624</v>
      </c>
      <c r="X65" s="8">
        <v>-4.9046279456819057</v>
      </c>
      <c r="Y65" s="8">
        <v>10.045478251413174</v>
      </c>
      <c r="Z65" s="14">
        <v>0</v>
      </c>
      <c r="AA65" s="14">
        <v>0</v>
      </c>
      <c r="AB65" s="14">
        <f t="shared" si="20"/>
        <v>0.28277779958170751</v>
      </c>
      <c r="AC65" s="14">
        <f t="shared" si="21"/>
        <v>-0.28007061896654811</v>
      </c>
      <c r="AD65" s="14">
        <f t="shared" si="22"/>
        <v>3.1616048970998401E-2</v>
      </c>
      <c r="AE65" s="14">
        <f t="shared" si="23"/>
        <v>7.5283097348230179E-3</v>
      </c>
      <c r="AF65" s="14">
        <f t="shared" si="24"/>
        <v>5.9610454177632853E-2</v>
      </c>
      <c r="AG65" s="14">
        <f t="shared" si="25"/>
        <v>1.9143543297687332E-4</v>
      </c>
      <c r="AH65" s="14">
        <f t="shared" si="26"/>
        <v>3.6216437643639479E-3</v>
      </c>
      <c r="AI65" s="14">
        <f t="shared" si="27"/>
        <v>1.4865184036669163E-2</v>
      </c>
      <c r="AJ65" s="14">
        <f t="shared" si="28"/>
        <v>0.50376030624250867</v>
      </c>
      <c r="AK65" s="14">
        <f t="shared" si="29"/>
        <v>-0.5512582930458767</v>
      </c>
      <c r="AL65" s="14">
        <f t="shared" si="30"/>
        <v>0.14302293274858796</v>
      </c>
      <c r="AM65" s="14">
        <f t="shared" si="31"/>
        <v>-0.62921776828893106</v>
      </c>
      <c r="AN65" s="14">
        <f t="shared" si="32"/>
        <v>137.50175987008492</v>
      </c>
      <c r="AO65" s="14">
        <f t="shared" si="33"/>
        <v>-4.2290120016344607E-2</v>
      </c>
      <c r="AP65" s="14">
        <f t="shared" si="34"/>
        <v>137.50175336669801</v>
      </c>
      <c r="AQ65" s="14">
        <f t="shared" si="35"/>
        <v>4.8308047809757637</v>
      </c>
      <c r="AR65" s="14">
        <f t="shared" si="36"/>
        <v>0.16951799804796236</v>
      </c>
      <c r="AS65" s="14">
        <f t="shared" si="37"/>
        <v>4.6490004426745363E-2</v>
      </c>
      <c r="AT65" s="14">
        <f t="shared" si="38"/>
        <v>125.66220558598498</v>
      </c>
      <c r="AU65" s="14">
        <f t="shared" si="39"/>
        <v>-0.24571171767389943</v>
      </c>
      <c r="AV65" s="14">
        <f t="shared" si="40"/>
        <v>125.66196536138591</v>
      </c>
      <c r="AW65" s="14">
        <f t="shared" si="41"/>
        <v>-3.8245007064333683</v>
      </c>
      <c r="AX65" s="14">
        <v>-0.24571171767389943</v>
      </c>
      <c r="AY65" s="14">
        <v>27.461965361385904</v>
      </c>
      <c r="AZ65" s="14">
        <v>-3.8245007064333683</v>
      </c>
      <c r="BA65" s="14">
        <f t="shared" si="42"/>
        <v>-4.8308047809757637</v>
      </c>
      <c r="BB65" s="14">
        <f t="shared" si="43"/>
        <v>0.10768297479999991</v>
      </c>
      <c r="BC65" s="14">
        <f t="shared" si="44"/>
        <v>0.10044602375400313</v>
      </c>
      <c r="BD65" s="14">
        <f t="shared" si="45"/>
        <v>4.0540686914521791</v>
      </c>
      <c r="BE65" s="14">
        <f t="shared" si="46"/>
        <v>-12.822212800709439</v>
      </c>
    </row>
    <row r="66" spans="1:57" s="14" customFormat="1" x14ac:dyDescent="0.3">
      <c r="A66" s="14">
        <v>40</v>
      </c>
      <c r="B66" s="14">
        <f t="shared" si="47"/>
        <v>0.16798544068799992</v>
      </c>
      <c r="C66" s="14">
        <f t="shared" si="48"/>
        <v>-6.0302465888000013E-2</v>
      </c>
      <c r="D66" s="14">
        <f t="shared" si="49"/>
        <v>-4.4999999999999998E-2</v>
      </c>
      <c r="E66" s="8">
        <v>9.8262903458813097E-2</v>
      </c>
      <c r="F66" s="8">
        <v>1.3409654073585755</v>
      </c>
      <c r="G66" s="14">
        <f t="shared" si="7"/>
        <v>1.3653957487959334E-5</v>
      </c>
      <c r="H66" s="14">
        <f t="shared" si="8"/>
        <v>-2.6022617226371253E-4</v>
      </c>
      <c r="I66" s="14">
        <f t="shared" si="9"/>
        <v>-6.3290820297618802E-2</v>
      </c>
      <c r="J66" s="14">
        <f t="shared" si="10"/>
        <v>-1.4807837993931604E-2</v>
      </c>
      <c r="K66" s="8">
        <v>-3.2210255183033953</v>
      </c>
      <c r="L66" s="8">
        <v>-2.3172122638788766</v>
      </c>
      <c r="M66" s="6">
        <f t="shared" si="11"/>
        <v>-0.90381325442451876</v>
      </c>
      <c r="N66" s="14">
        <f t="shared" si="12"/>
        <v>-6.3290820297618802E-2</v>
      </c>
      <c r="O66" s="14">
        <f t="shared" si="13"/>
        <v>-1.4807837993931604E-2</v>
      </c>
      <c r="P66" s="14">
        <f t="shared" si="14"/>
        <v>2.9883544096187889E-3</v>
      </c>
      <c r="Q66" s="14">
        <f t="shared" si="15"/>
        <v>-3.0192162006068394E-2</v>
      </c>
      <c r="R66" s="14">
        <f t="shared" si="16"/>
        <v>3.0339691967423928E-2</v>
      </c>
      <c r="S66" s="14">
        <v>-1</v>
      </c>
      <c r="T66" s="14">
        <v>0</v>
      </c>
      <c r="U66" s="14">
        <f t="shared" si="17"/>
        <v>1</v>
      </c>
      <c r="V66" s="14">
        <f t="shared" si="18"/>
        <v>-0.86843737192463355</v>
      </c>
      <c r="W66" s="14">
        <f t="shared" si="19"/>
        <v>0.13703269917347982</v>
      </c>
      <c r="X66" s="8">
        <v>-4.7311544743645548</v>
      </c>
      <c r="Y66" s="8">
        <v>10.210467765957818</v>
      </c>
      <c r="Z66" s="14">
        <v>0</v>
      </c>
      <c r="AA66" s="14">
        <v>0</v>
      </c>
      <c r="AB66" s="14">
        <f t="shared" si="20"/>
        <v>0.31718530727060362</v>
      </c>
      <c r="AC66" s="14">
        <f t="shared" si="21"/>
        <v>-0.2676131218333071</v>
      </c>
      <c r="AD66" s="14">
        <f t="shared" si="22"/>
        <v>3.1645410148809401E-2</v>
      </c>
      <c r="AE66" s="14">
        <f t="shared" si="23"/>
        <v>7.4039189969658022E-3</v>
      </c>
      <c r="AF66" s="14">
        <f t="shared" si="24"/>
        <v>6.1789816114065428E-2</v>
      </c>
      <c r="AG66" s="14">
        <f t="shared" si="25"/>
        <v>-4.1835609523444874E-4</v>
      </c>
      <c r="AH66" s="14">
        <f t="shared" si="26"/>
        <v>1.5010041835533754E-3</v>
      </c>
      <c r="AI66" s="14">
        <f t="shared" si="27"/>
        <v>1.5226194089166053E-2</v>
      </c>
      <c r="AJ66" s="14">
        <f t="shared" si="28"/>
        <v>0.49103328274206892</v>
      </c>
      <c r="AK66" s="14">
        <f t="shared" si="29"/>
        <v>-0.56671859903273036</v>
      </c>
      <c r="AL66" s="14">
        <f t="shared" si="30"/>
        <v>0.12768289740295474</v>
      </c>
      <c r="AM66" s="14">
        <f t="shared" si="31"/>
        <v>-0.63962222335397323</v>
      </c>
      <c r="AN66" s="14">
        <f t="shared" si="32"/>
        <v>149.42796085357818</v>
      </c>
      <c r="AO66" s="14">
        <f t="shared" si="33"/>
        <v>-10.580134896580509</v>
      </c>
      <c r="AP66" s="14">
        <f t="shared" si="34"/>
        <v>149.05293096893016</v>
      </c>
      <c r="AQ66" s="14">
        <f t="shared" si="35"/>
        <v>2.0621170835603237</v>
      </c>
      <c r="AR66" s="14">
        <f t="shared" si="36"/>
        <v>0.16352616489560487</v>
      </c>
      <c r="AS66" s="14">
        <f t="shared" si="37"/>
        <v>6.643067828654102E-2</v>
      </c>
      <c r="AT66" s="14">
        <f t="shared" si="38"/>
        <v>137.61181108820188</v>
      </c>
      <c r="AU66" s="14">
        <f t="shared" si="39"/>
        <v>-10.776366294455235</v>
      </c>
      <c r="AV66" s="14">
        <f t="shared" si="40"/>
        <v>137.1892141549863</v>
      </c>
      <c r="AW66" s="14">
        <f t="shared" si="41"/>
        <v>-7.5134144775103282</v>
      </c>
      <c r="AX66" s="14">
        <v>-10.776366294455235</v>
      </c>
      <c r="AY66" s="14">
        <v>38.989214154986307</v>
      </c>
      <c r="AZ66" s="14">
        <v>-7.5134144775103282</v>
      </c>
      <c r="BA66" s="14">
        <f t="shared" si="42"/>
        <v>-2.0621170835603237</v>
      </c>
      <c r="BB66" s="14">
        <f t="shared" si="43"/>
        <v>0.10768297479999991</v>
      </c>
      <c r="BC66" s="14">
        <f t="shared" si="44"/>
        <v>0.10469462039038112</v>
      </c>
      <c r="BD66" s="14">
        <f t="shared" si="45"/>
        <v>1.8637687522970534</v>
      </c>
      <c r="BE66" s="14">
        <f t="shared" si="46"/>
        <v>-13.809249319068961</v>
      </c>
    </row>
    <row r="67" spans="1:57" s="14" customFormat="1" x14ac:dyDescent="0.3">
      <c r="A67" s="14">
        <v>41</v>
      </c>
      <c r="B67" s="14">
        <f t="shared" si="47"/>
        <v>0.17229275967999991</v>
      </c>
      <c r="C67" s="14">
        <f t="shared" si="48"/>
        <v>-6.4609784880000007E-2</v>
      </c>
      <c r="D67" s="14">
        <f t="shared" si="49"/>
        <v>-4.4999999999999998E-2</v>
      </c>
      <c r="E67" s="8">
        <v>-3.7338264446259116E-2</v>
      </c>
      <c r="F67" s="8">
        <v>1.3523753244037435</v>
      </c>
      <c r="G67" s="14">
        <f t="shared" si="7"/>
        <v>1.184636630710556E-5</v>
      </c>
      <c r="H67" s="14">
        <f t="shared" si="8"/>
        <v>3.3658117996331061E-4</v>
      </c>
      <c r="I67" s="14">
        <f t="shared" si="9"/>
        <v>-6.345565308358983E-2</v>
      </c>
      <c r="J67" s="14">
        <f t="shared" si="10"/>
        <v>-1.4084746775682406E-2</v>
      </c>
      <c r="K67" s="8">
        <v>-3.2410709289738264</v>
      </c>
      <c r="L67" s="8">
        <v>-2.2727061702240658</v>
      </c>
      <c r="M67" s="6">
        <f t="shared" si="11"/>
        <v>-0.96836475874976058</v>
      </c>
      <c r="N67" s="14">
        <f t="shared" si="12"/>
        <v>-6.345565308358983E-2</v>
      </c>
      <c r="O67" s="14">
        <f t="shared" si="13"/>
        <v>-1.4084746775682406E-2</v>
      </c>
      <c r="P67" s="14">
        <f t="shared" si="14"/>
        <v>-1.1541317964101766E-3</v>
      </c>
      <c r="Q67" s="14">
        <f t="shared" si="15"/>
        <v>-3.0915253224317592E-2</v>
      </c>
      <c r="R67" s="14">
        <f t="shared" si="16"/>
        <v>3.0936788814082891E-2</v>
      </c>
      <c r="S67" s="14">
        <v>-1</v>
      </c>
      <c r="T67" s="14">
        <v>0</v>
      </c>
      <c r="U67" s="14">
        <f t="shared" si="17"/>
        <v>1</v>
      </c>
      <c r="V67" s="14">
        <f t="shared" si="18"/>
        <v>-0.86779098060966298</v>
      </c>
      <c r="W67" s="14">
        <f t="shared" si="19"/>
        <v>0.14795667731222173</v>
      </c>
      <c r="X67" s="8">
        <v>-4.5629468886112665</v>
      </c>
      <c r="Y67" s="8">
        <v>10.371773770936299</v>
      </c>
      <c r="Z67" s="14">
        <v>0</v>
      </c>
      <c r="AA67" s="14">
        <v>0</v>
      </c>
      <c r="AB67" s="14">
        <f t="shared" si="20"/>
        <v>0.34490348962319989</v>
      </c>
      <c r="AC67" s="14">
        <f t="shared" si="21"/>
        <v>-0.2553804581872523</v>
      </c>
      <c r="AD67" s="14">
        <f t="shared" si="22"/>
        <v>3.1727826541794915E-2</v>
      </c>
      <c r="AE67" s="14">
        <f t="shared" si="23"/>
        <v>7.0423733878412029E-3</v>
      </c>
      <c r="AF67" s="14">
        <f t="shared" si="24"/>
        <v>6.4026795798641359E-2</v>
      </c>
      <c r="AG67" s="14">
        <f t="shared" si="25"/>
        <v>-1.204589246494735E-3</v>
      </c>
      <c r="AH67" s="14">
        <f t="shared" si="26"/>
        <v>-5.7114271505153238E-4</v>
      </c>
      <c r="AI67" s="14">
        <f t="shared" si="27"/>
        <v>1.5289336022177141E-2</v>
      </c>
      <c r="AJ67" s="14">
        <f t="shared" si="28"/>
        <v>0.47384452362826396</v>
      </c>
      <c r="AK67" s="14">
        <f t="shared" si="29"/>
        <v>-0.58539723808254951</v>
      </c>
      <c r="AL67" s="14">
        <f t="shared" si="30"/>
        <v>0.10842430054463126</v>
      </c>
      <c r="AM67" s="14">
        <f t="shared" si="31"/>
        <v>-0.65619272713735721</v>
      </c>
      <c r="AN67" s="14">
        <f t="shared" si="32"/>
        <v>160.14799433883388</v>
      </c>
      <c r="AO67" s="14">
        <f t="shared" si="33"/>
        <v>-20.555038028837217</v>
      </c>
      <c r="AP67" s="14">
        <f t="shared" si="34"/>
        <v>158.82339406518241</v>
      </c>
      <c r="AQ67" s="14">
        <f t="shared" si="35"/>
        <v>-0.44041676194705737</v>
      </c>
      <c r="AR67" s="14">
        <f t="shared" si="36"/>
        <v>0.15562747178405958</v>
      </c>
      <c r="AS67" s="14">
        <f t="shared" si="37"/>
        <v>8.4896139567715551E-2</v>
      </c>
      <c r="AT67" s="14">
        <f t="shared" si="38"/>
        <v>148.39425964206509</v>
      </c>
      <c r="AU67" s="14">
        <f t="shared" si="39"/>
        <v>-20.741790994978089</v>
      </c>
      <c r="AV67" s="14">
        <f t="shared" si="40"/>
        <v>146.93751869770117</v>
      </c>
      <c r="AW67" s="14">
        <f t="shared" si="41"/>
        <v>-10.817815322886858</v>
      </c>
      <c r="AX67" s="14">
        <v>-20.741790994978089</v>
      </c>
      <c r="AY67" s="14">
        <v>48.737518697701169</v>
      </c>
      <c r="AZ67" s="14">
        <v>-10.817815322886858</v>
      </c>
      <c r="BA67" s="14">
        <f t="shared" si="42"/>
        <v>0.44041676194705737</v>
      </c>
      <c r="BB67" s="14">
        <f t="shared" si="43"/>
        <v>0.1076829747999999</v>
      </c>
      <c r="BC67" s="14">
        <f t="shared" si="44"/>
        <v>0.10883710659641008</v>
      </c>
      <c r="BD67" s="14">
        <f t="shared" si="45"/>
        <v>-0.42648407143221295</v>
      </c>
      <c r="BE67" s="14">
        <f t="shared" si="46"/>
        <v>-14.795523654817451</v>
      </c>
    </row>
    <row r="68" spans="1:57" s="14" customFormat="1" x14ac:dyDescent="0.3">
      <c r="A68" s="14">
        <v>42</v>
      </c>
      <c r="B68" s="14">
        <f t="shared" si="47"/>
        <v>0.17660007867199989</v>
      </c>
      <c r="C68" s="14">
        <f t="shared" si="48"/>
        <v>-6.8917103872000007E-2</v>
      </c>
      <c r="D68" s="14">
        <f t="shared" si="49"/>
        <v>-4.4999999999999998E-2</v>
      </c>
      <c r="E68" s="8">
        <v>-0.15749599214690566</v>
      </c>
      <c r="F68" s="8">
        <v>1.3434644311667772</v>
      </c>
      <c r="G68" s="14">
        <f t="shared" si="7"/>
        <v>7.8999814575435312E-4</v>
      </c>
      <c r="H68" s="14">
        <f t="shared" si="8"/>
        <v>1.2910581285446171E-4</v>
      </c>
      <c r="I68" s="14">
        <f t="shared" si="9"/>
        <v>-6.3327627769515935E-2</v>
      </c>
      <c r="J68" s="14">
        <f t="shared" si="10"/>
        <v>-1.4649626653455537E-2</v>
      </c>
      <c r="K68" s="8">
        <v>-3.2604845201889834</v>
      </c>
      <c r="L68" s="8">
        <v>-2.2280327108210978</v>
      </c>
      <c r="M68" s="6">
        <f t="shared" si="11"/>
        <v>-1.0324518093678856</v>
      </c>
      <c r="N68" s="14">
        <f t="shared" si="12"/>
        <v>-6.3327627769515935E-2</v>
      </c>
      <c r="O68" s="14">
        <f t="shared" si="13"/>
        <v>-1.4649626653455537E-2</v>
      </c>
      <c r="P68" s="14">
        <f t="shared" si="14"/>
        <v>-5.5894761024840728E-3</v>
      </c>
      <c r="Q68" s="14">
        <f t="shared" si="15"/>
        <v>-3.035037334654446E-2</v>
      </c>
      <c r="R68" s="14">
        <f t="shared" si="16"/>
        <v>3.0860774542692166E-2</v>
      </c>
      <c r="S68" s="14">
        <v>-1</v>
      </c>
      <c r="T68" s="14">
        <v>0</v>
      </c>
      <c r="U68" s="14">
        <f t="shared" si="17"/>
        <v>1</v>
      </c>
      <c r="V68" s="14">
        <f t="shared" si="18"/>
        <v>-0.86840323013641996</v>
      </c>
      <c r="W68" s="14">
        <f t="shared" si="19"/>
        <v>0.15932042647729958</v>
      </c>
      <c r="X68" s="8">
        <v>-4.4021797088946597</v>
      </c>
      <c r="Y68" s="8">
        <v>10.529258716612622</v>
      </c>
      <c r="Z68" s="14">
        <v>0</v>
      </c>
      <c r="AA68" s="14">
        <v>0</v>
      </c>
      <c r="AB68" s="14">
        <f t="shared" si="20"/>
        <v>0.39442884819863178</v>
      </c>
      <c r="AC68" s="14">
        <f t="shared" si="21"/>
        <v>-0.24681693685615069</v>
      </c>
      <c r="AD68" s="14">
        <f t="shared" si="22"/>
        <v>3.1663813884757967E-2</v>
      </c>
      <c r="AE68" s="14">
        <f t="shared" si="23"/>
        <v>7.3248133267277684E-3</v>
      </c>
      <c r="AF68" s="14">
        <f t="shared" si="24"/>
        <v>6.5727366747880794E-2</v>
      </c>
      <c r="AG68" s="14">
        <f t="shared" si="25"/>
        <v>-4.6100711338946387E-4</v>
      </c>
      <c r="AH68" s="14">
        <f t="shared" si="26"/>
        <v>-2.3997389783648572E-3</v>
      </c>
      <c r="AI68" s="14">
        <f t="shared" si="27"/>
        <v>1.5110633766845001E-2</v>
      </c>
      <c r="AJ68" s="14">
        <f t="shared" si="28"/>
        <v>0.46861627080782892</v>
      </c>
      <c r="AK68" s="14">
        <f t="shared" si="29"/>
        <v>-0.5940703290441065</v>
      </c>
      <c r="AL68" s="14">
        <f t="shared" si="30"/>
        <v>9.9760742078212228E-2</v>
      </c>
      <c r="AM68" s="14">
        <f t="shared" si="31"/>
        <v>-0.65559180059310973</v>
      </c>
      <c r="AN68" s="14">
        <f t="shared" si="32"/>
        <v>169.09863660199312</v>
      </c>
      <c r="AO68" s="14">
        <f t="shared" si="33"/>
        <v>-29.318304675652051</v>
      </c>
      <c r="AP68" s="14">
        <f t="shared" si="34"/>
        <v>166.53764112535811</v>
      </c>
      <c r="AQ68" s="14">
        <f t="shared" si="35"/>
        <v>-2.5495804683237893</v>
      </c>
      <c r="AR68" s="14">
        <f t="shared" si="36"/>
        <v>0.14719115662318774</v>
      </c>
      <c r="AS68" s="14">
        <f t="shared" si="37"/>
        <v>0.10027861933738563</v>
      </c>
      <c r="AT68" s="14">
        <f t="shared" si="38"/>
        <v>157.42112533519645</v>
      </c>
      <c r="AU68" s="14">
        <f t="shared" si="39"/>
        <v>-29.494934063599878</v>
      </c>
      <c r="AV68" s="14">
        <f t="shared" si="40"/>
        <v>154.63330678215326</v>
      </c>
      <c r="AW68" s="14">
        <f t="shared" si="41"/>
        <v>-13.556752709862876</v>
      </c>
      <c r="AX68" s="14">
        <v>-29.494934063599878</v>
      </c>
      <c r="AY68" s="14">
        <v>56.433306782153252</v>
      </c>
      <c r="AZ68" s="14">
        <v>-13.556752709862876</v>
      </c>
      <c r="BA68" s="14">
        <f t="shared" si="42"/>
        <v>2.5495804683237893</v>
      </c>
      <c r="BB68" s="14">
        <f t="shared" si="43"/>
        <v>0.10768297479999989</v>
      </c>
      <c r="BC68" s="14">
        <f t="shared" si="44"/>
        <v>0.11327245090248396</v>
      </c>
      <c r="BD68" s="14">
        <f t="shared" si="45"/>
        <v>-2.6323189676499172</v>
      </c>
      <c r="BE68" s="14">
        <f t="shared" si="46"/>
        <v>-15.774701660646741</v>
      </c>
    </row>
    <row r="69" spans="1:57" s="14" customFormat="1" x14ac:dyDescent="0.3">
      <c r="A69" s="14">
        <v>43</v>
      </c>
      <c r="B69" s="14">
        <f t="shared" si="47"/>
        <v>0.18090739766399988</v>
      </c>
      <c r="C69" s="14">
        <f t="shared" si="48"/>
        <v>-7.3224422864000008E-2</v>
      </c>
      <c r="D69" s="14">
        <f t="shared" si="49"/>
        <v>-4.4999999999999998E-2</v>
      </c>
      <c r="E69" s="8">
        <v>-0.34326598140680675</v>
      </c>
      <c r="F69" s="8">
        <v>1.3152635647019915</v>
      </c>
      <c r="G69" s="14">
        <f t="shared" si="7"/>
        <v>3.6184296736463395E-5</v>
      </c>
      <c r="H69" s="14">
        <f t="shared" si="8"/>
        <v>-2.4426955434538045E-4</v>
      </c>
      <c r="I69" s="14">
        <f t="shared" si="9"/>
        <v>-6.2889370152344706E-2</v>
      </c>
      <c r="J69" s="14">
        <f t="shared" si="10"/>
        <v>-1.6429458963744804E-2</v>
      </c>
      <c r="K69" s="8">
        <v>-3.2791742995080382</v>
      </c>
      <c r="L69" s="8">
        <v>-2.1825281536683012</v>
      </c>
      <c r="M69" s="6">
        <f t="shared" si="11"/>
        <v>-1.096646145839737</v>
      </c>
      <c r="N69" s="14">
        <f t="shared" si="12"/>
        <v>-6.2889370152344706E-2</v>
      </c>
      <c r="O69" s="14">
        <f t="shared" si="13"/>
        <v>-1.6429458963744804E-2</v>
      </c>
      <c r="P69" s="14">
        <f t="shared" si="14"/>
        <v>-1.0335052711655301E-2</v>
      </c>
      <c r="Q69" s="14">
        <f t="shared" si="15"/>
        <v>-2.8570541036255195E-2</v>
      </c>
      <c r="R69" s="14">
        <f t="shared" si="16"/>
        <v>3.0382381895714426E-2</v>
      </c>
      <c r="S69" s="14">
        <v>-1</v>
      </c>
      <c r="T69" s="14">
        <v>0</v>
      </c>
      <c r="U69" s="14">
        <f t="shared" si="17"/>
        <v>1</v>
      </c>
      <c r="V69" s="14">
        <f t="shared" si="18"/>
        <v>-0.87045445937296118</v>
      </c>
      <c r="W69" s="14">
        <f t="shared" si="19"/>
        <v>0.1711482601600802</v>
      </c>
      <c r="X69" s="8">
        <v>-4.2461324905048725</v>
      </c>
      <c r="Y69" s="8">
        <v>10.682277184770225</v>
      </c>
      <c r="Z69" s="14">
        <v>0</v>
      </c>
      <c r="AA69" s="14">
        <v>0</v>
      </c>
      <c r="AB69" s="14">
        <f t="shared" si="20"/>
        <v>0.46489144790101361</v>
      </c>
      <c r="AC69" s="14">
        <f t="shared" si="21"/>
        <v>-0.24243854411795024</v>
      </c>
      <c r="AD69" s="14">
        <f t="shared" si="22"/>
        <v>3.1444685076172353E-2</v>
      </c>
      <c r="AE69" s="14">
        <f t="shared" si="23"/>
        <v>8.2147294818724018E-3</v>
      </c>
      <c r="AF69" s="14">
        <f t="shared" si="24"/>
        <v>6.8038804359804125E-2</v>
      </c>
      <c r="AG69" s="14">
        <f t="shared" si="25"/>
        <v>2.0220536684445144E-3</v>
      </c>
      <c r="AH69" s="14">
        <f t="shared" si="26"/>
        <v>-5.1494342074594182E-3</v>
      </c>
      <c r="AI69" s="14">
        <f t="shared" si="27"/>
        <v>1.4407405295300289E-2</v>
      </c>
      <c r="AJ69" s="14">
        <f t="shared" si="28"/>
        <v>0.47507309312423296</v>
      </c>
      <c r="AK69" s="14">
        <f t="shared" si="29"/>
        <v>-0.59354112033508133</v>
      </c>
      <c r="AL69" s="14">
        <f t="shared" si="30"/>
        <v>0.10206806513976191</v>
      </c>
      <c r="AM69" s="14">
        <f t="shared" si="31"/>
        <v>-0.63872656389679028</v>
      </c>
      <c r="AN69" s="14">
        <f t="shared" si="32"/>
        <v>175.86116373722385</v>
      </c>
      <c r="AO69" s="14">
        <f t="shared" si="33"/>
        <v>-36.288125339537693</v>
      </c>
      <c r="AP69" s="14">
        <f t="shared" si="34"/>
        <v>172.07649714691618</v>
      </c>
      <c r="AQ69" s="14">
        <f t="shared" si="35"/>
        <v>-4.1021815010094116</v>
      </c>
      <c r="AR69" s="14">
        <f t="shared" si="36"/>
        <v>0.12937493191139288</v>
      </c>
      <c r="AS69" s="14">
        <f t="shared" si="37"/>
        <v>0.1236363377866429</v>
      </c>
      <c r="AT69" s="14">
        <f t="shared" si="38"/>
        <v>164.23843371136985</v>
      </c>
      <c r="AU69" s="14">
        <f t="shared" si="39"/>
        <v>-36.443375257831363</v>
      </c>
      <c r="AV69" s="14">
        <f t="shared" si="40"/>
        <v>160.14413354157222</v>
      </c>
      <c r="AW69" s="14">
        <f t="shared" si="41"/>
        <v>-15.583839960557995</v>
      </c>
      <c r="AX69" s="14">
        <v>-36.443375257831363</v>
      </c>
      <c r="AY69" s="14">
        <v>61.944133541572199</v>
      </c>
      <c r="AZ69" s="14">
        <v>-15.583839960557995</v>
      </c>
      <c r="BA69" s="14">
        <f t="shared" si="42"/>
        <v>4.1021815010094116</v>
      </c>
      <c r="BB69" s="14">
        <f t="shared" si="43"/>
        <v>0.10768297479999987</v>
      </c>
      <c r="BC69" s="14">
        <f t="shared" si="44"/>
        <v>0.11801802751165517</v>
      </c>
      <c r="BD69" s="14">
        <f t="shared" si="45"/>
        <v>-4.4986415326170386</v>
      </c>
      <c r="BE69" s="14">
        <f t="shared" si="46"/>
        <v>-16.75551887357469</v>
      </c>
    </row>
    <row r="70" spans="1:57" s="14" customFormat="1" x14ac:dyDescent="0.3">
      <c r="A70" s="14">
        <v>44</v>
      </c>
      <c r="B70" s="14">
        <f t="shared" si="47"/>
        <v>0.18521471665599987</v>
      </c>
      <c r="C70" s="14">
        <f t="shared" si="48"/>
        <v>-7.7531741856000008E-2</v>
      </c>
      <c r="D70" s="14">
        <f t="shared" si="49"/>
        <v>-4.4999999999999998E-2</v>
      </c>
      <c r="E70" s="8">
        <v>-0.50939622624893133</v>
      </c>
      <c r="F70" s="8">
        <v>1.2942465493661646</v>
      </c>
      <c r="G70" s="14">
        <f t="shared" si="7"/>
        <v>7.9436888476905332E-5</v>
      </c>
      <c r="H70" s="14">
        <f t="shared" si="8"/>
        <v>5.3752354509825628E-4</v>
      </c>
      <c r="I70" s="14">
        <f t="shared" si="9"/>
        <v>-6.2530208305625154E-2</v>
      </c>
      <c r="J70" s="14">
        <f t="shared" si="10"/>
        <v>-1.7747480081834913E-2</v>
      </c>
      <c r="K70" s="8">
        <v>-3.2971095358081151</v>
      </c>
      <c r="L70" s="8">
        <v>-2.1358252407902745</v>
      </c>
      <c r="M70" s="6">
        <f t="shared" si="11"/>
        <v>-1.1612842950178406</v>
      </c>
      <c r="N70" s="14">
        <f t="shared" si="12"/>
        <v>-6.2530208305625154E-2</v>
      </c>
      <c r="O70" s="14">
        <f t="shared" si="13"/>
        <v>-1.7747480081834913E-2</v>
      </c>
      <c r="P70" s="14">
        <f t="shared" si="14"/>
        <v>-1.5001533550374854E-2</v>
      </c>
      <c r="Q70" s="14">
        <f t="shared" si="15"/>
        <v>-2.7252519918165085E-2</v>
      </c>
      <c r="R70" s="14">
        <f t="shared" si="16"/>
        <v>3.1108613770996083E-2</v>
      </c>
      <c r="S70" s="14">
        <v>-1</v>
      </c>
      <c r="T70" s="14">
        <v>0</v>
      </c>
      <c r="U70" s="14">
        <f t="shared" si="17"/>
        <v>1</v>
      </c>
      <c r="V70" s="14">
        <f t="shared" si="18"/>
        <v>-0.87223994078381162</v>
      </c>
      <c r="W70" s="14">
        <f t="shared" si="19"/>
        <v>0.18301529653171417</v>
      </c>
      <c r="X70" s="8">
        <v>-4.0935471531374175</v>
      </c>
      <c r="Y70" s="8">
        <v>10.83047857881777</v>
      </c>
      <c r="Z70" s="14">
        <v>0</v>
      </c>
      <c r="AA70" s="14">
        <v>0</v>
      </c>
      <c r="AB70" s="14">
        <f t="shared" si="20"/>
        <v>0.52898201193664218</v>
      </c>
      <c r="AC70" s="14">
        <f t="shared" si="21"/>
        <v>-0.23860276741967201</v>
      </c>
      <c r="AD70" s="14">
        <f t="shared" si="22"/>
        <v>3.1265104152812577E-2</v>
      </c>
      <c r="AE70" s="14">
        <f t="shared" si="23"/>
        <v>8.8737400409174567E-3</v>
      </c>
      <c r="AF70" s="14">
        <f t="shared" si="24"/>
        <v>6.9991256636574128E-2</v>
      </c>
      <c r="AG70" s="14">
        <f t="shared" si="25"/>
        <v>4.389981895301499E-3</v>
      </c>
      <c r="AH70" s="14">
        <f t="shared" si="26"/>
        <v>-7.4610483309489771E-3</v>
      </c>
      <c r="AI70" s="14">
        <f t="shared" si="27"/>
        <v>1.3357498186533414E-2</v>
      </c>
      <c r="AJ70" s="14">
        <f t="shared" si="28"/>
        <v>0.47746084677595901</v>
      </c>
      <c r="AK70" s="14">
        <f t="shared" si="29"/>
        <v>-0.59627252391766927</v>
      </c>
      <c r="AL70" s="14">
        <f t="shared" si="30"/>
        <v>0.10125497443894366</v>
      </c>
      <c r="AM70" s="14">
        <f t="shared" si="31"/>
        <v>-0.62779188373491435</v>
      </c>
      <c r="AN70" s="14">
        <f t="shared" si="32"/>
        <v>180.12435608615999</v>
      </c>
      <c r="AO70" s="14">
        <f t="shared" si="33"/>
        <v>-40.959351411487795</v>
      </c>
      <c r="AP70" s="14">
        <f t="shared" si="34"/>
        <v>175.4055734217246</v>
      </c>
      <c r="AQ70" s="14">
        <f t="shared" si="35"/>
        <v>-5.008249541178774</v>
      </c>
      <c r="AR70" s="14">
        <f t="shared" si="36"/>
        <v>0.11063266478709941</v>
      </c>
      <c r="AS70" s="14">
        <f t="shared" si="37"/>
        <v>0.14174028425250845</v>
      </c>
      <c r="AT70" s="14">
        <f t="shared" si="38"/>
        <v>168.53767985047747</v>
      </c>
      <c r="AU70" s="14">
        <f t="shared" si="39"/>
        <v>-41.092110609232314</v>
      </c>
      <c r="AV70" s="14">
        <f t="shared" si="40"/>
        <v>163.45148508062158</v>
      </c>
      <c r="AW70" s="14">
        <f t="shared" si="41"/>
        <v>-16.794285220155622</v>
      </c>
      <c r="AX70" s="14">
        <v>-41.092110609232314</v>
      </c>
      <c r="AY70" s="14">
        <v>65.251485080621592</v>
      </c>
      <c r="AZ70" s="14">
        <v>-16.794285220155622</v>
      </c>
      <c r="BA70" s="14">
        <f t="shared" si="42"/>
        <v>5.008249541178774</v>
      </c>
      <c r="BB70" s="14">
        <f t="shared" si="43"/>
        <v>0.10768297479999986</v>
      </c>
      <c r="BC70" s="14">
        <f t="shared" si="44"/>
        <v>0.12268450835037471</v>
      </c>
      <c r="BD70" s="14">
        <f t="shared" si="45"/>
        <v>-5.816001537701216</v>
      </c>
      <c r="BE70" s="14">
        <f t="shared" si="46"/>
        <v>-17.743117045159316</v>
      </c>
    </row>
    <row r="71" spans="1:57" s="14" customFormat="1" x14ac:dyDescent="0.3">
      <c r="A71" s="14">
        <v>45</v>
      </c>
      <c r="B71" s="14">
        <f t="shared" si="47"/>
        <v>0.18952203564799985</v>
      </c>
      <c r="C71" s="14">
        <f t="shared" si="48"/>
        <v>-8.1839060848000009E-2</v>
      </c>
      <c r="D71" s="14">
        <f t="shared" si="49"/>
        <v>-4.4999999999999998E-2</v>
      </c>
      <c r="E71" s="8">
        <v>-0.72685494792709138</v>
      </c>
      <c r="F71" s="8">
        <v>1.2232655891103261</v>
      </c>
      <c r="G71" s="14">
        <f t="shared" si="7"/>
        <v>3.9058942385609974E-4</v>
      </c>
      <c r="H71" s="14">
        <f t="shared" si="8"/>
        <v>-3.9208710833904536E-6</v>
      </c>
      <c r="I71" s="14">
        <f t="shared" si="9"/>
        <v>-6.1114075933577143E-2</v>
      </c>
      <c r="J71" s="14">
        <f t="shared" si="10"/>
        <v>-2.2137518442340517E-2</v>
      </c>
      <c r="K71" s="8">
        <v>-3.3143670958579059</v>
      </c>
      <c r="L71" s="8">
        <v>-2.08873473413357</v>
      </c>
      <c r="M71" s="6">
        <f t="shared" si="11"/>
        <v>-1.2256323617243359</v>
      </c>
      <c r="N71" s="14">
        <f t="shared" si="12"/>
        <v>-6.1114075933577143E-2</v>
      </c>
      <c r="O71" s="14">
        <f t="shared" si="13"/>
        <v>-2.2137518442340517E-2</v>
      </c>
      <c r="P71" s="14">
        <f t="shared" si="14"/>
        <v>-2.0724984914422866E-2</v>
      </c>
      <c r="Q71" s="14">
        <f t="shared" si="15"/>
        <v>-2.2862481557659482E-2</v>
      </c>
      <c r="R71" s="14">
        <f t="shared" si="16"/>
        <v>3.0858030764735707E-2</v>
      </c>
      <c r="S71" s="14">
        <v>-1</v>
      </c>
      <c r="T71" s="14">
        <v>0</v>
      </c>
      <c r="U71" s="14">
        <f t="shared" si="17"/>
        <v>1</v>
      </c>
      <c r="V71" s="14">
        <f t="shared" si="18"/>
        <v>-0.87798593969759609</v>
      </c>
      <c r="W71" s="14">
        <f t="shared" si="19"/>
        <v>0.1963413012094537</v>
      </c>
      <c r="X71" s="8">
        <v>-3.9481383579518892</v>
      </c>
      <c r="Y71" s="8">
        <v>10.974042177015264</v>
      </c>
      <c r="Z71" s="14">
        <v>0</v>
      </c>
      <c r="AA71" s="14">
        <v>0</v>
      </c>
      <c r="AB71" s="14">
        <f t="shared" si="20"/>
        <v>0.64696765820109825</v>
      </c>
      <c r="AC71" s="14">
        <f t="shared" si="21"/>
        <v>-0.24111646185662478</v>
      </c>
      <c r="AD71" s="14">
        <f t="shared" si="22"/>
        <v>3.0557037966788572E-2</v>
      </c>
      <c r="AE71" s="14">
        <f t="shared" si="23"/>
        <v>1.1068759221170258E-2</v>
      </c>
      <c r="AF71" s="14">
        <f t="shared" si="24"/>
        <v>7.1281273678860529E-2</v>
      </c>
      <c r="AG71" s="14">
        <f t="shared" si="25"/>
        <v>1.0704317227969082E-2</v>
      </c>
      <c r="AH71" s="14">
        <f t="shared" si="26"/>
        <v>-1.0167197745283385E-2</v>
      </c>
      <c r="AI71" s="14">
        <f t="shared" si="27"/>
        <v>1.1433201214371434E-2</v>
      </c>
      <c r="AJ71" s="14">
        <f t="shared" si="28"/>
        <v>0.50956733318682945</v>
      </c>
      <c r="AK71" s="14">
        <f t="shared" si="29"/>
        <v>-0.57408659831467057</v>
      </c>
      <c r="AL71" s="14">
        <f t="shared" si="30"/>
        <v>0.13019638459126281</v>
      </c>
      <c r="AM71" s="14">
        <f t="shared" si="31"/>
        <v>-0.57313936825408485</v>
      </c>
      <c r="AN71" s="14">
        <f t="shared" si="32"/>
        <v>181.75367888509692</v>
      </c>
      <c r="AO71" s="14">
        <f t="shared" si="33"/>
        <v>-42.992363529654433</v>
      </c>
      <c r="AP71" s="14">
        <f t="shared" si="34"/>
        <v>176.59574305854872</v>
      </c>
      <c r="AQ71" s="14">
        <f t="shared" si="35"/>
        <v>-5.2628197898016804</v>
      </c>
      <c r="AR71" s="14">
        <f t="shared" si="36"/>
        <v>8.1110851987543267E-2</v>
      </c>
      <c r="AS71" s="14">
        <f t="shared" si="37"/>
        <v>0.16145617336265031</v>
      </c>
      <c r="AT71" s="14">
        <f t="shared" si="38"/>
        <v>170.16405742970323</v>
      </c>
      <c r="AU71" s="14">
        <f t="shared" si="39"/>
        <v>-43.089696552039484</v>
      </c>
      <c r="AV71" s="14">
        <f t="shared" si="40"/>
        <v>164.61799565051354</v>
      </c>
      <c r="AW71" s="14">
        <f t="shared" si="41"/>
        <v>-17.129942635616121</v>
      </c>
      <c r="AX71" s="14">
        <v>-43.089696552039484</v>
      </c>
      <c r="AY71" s="14">
        <v>66.417995650513546</v>
      </c>
      <c r="AZ71" s="14">
        <v>-17.129942635616121</v>
      </c>
      <c r="BA71" s="14">
        <f t="shared" si="42"/>
        <v>5.2628197898016804</v>
      </c>
      <c r="BB71" s="14">
        <f t="shared" si="43"/>
        <v>0.10768297479999984</v>
      </c>
      <c r="BC71" s="14">
        <f t="shared" si="44"/>
        <v>0.1284079597144227</v>
      </c>
      <c r="BD71" s="14">
        <f t="shared" si="45"/>
        <v>-6.4502822483042062</v>
      </c>
      <c r="BE71" s="14">
        <f t="shared" si="46"/>
        <v>-18.726283083054909</v>
      </c>
    </row>
    <row r="72" spans="1:57" s="14" customFormat="1" x14ac:dyDescent="0.3">
      <c r="A72" s="14">
        <v>46</v>
      </c>
      <c r="B72" s="14">
        <f t="shared" si="47"/>
        <v>0.19382935463999984</v>
      </c>
      <c r="C72" s="14">
        <f t="shared" si="48"/>
        <v>-8.6146379840000009E-2</v>
      </c>
      <c r="D72" s="14">
        <f t="shared" si="49"/>
        <v>-4.4999999999999998E-2</v>
      </c>
      <c r="E72" s="8">
        <v>-1.0845219912906063</v>
      </c>
      <c r="F72" s="8">
        <v>1.0916956951932519</v>
      </c>
      <c r="G72" s="14">
        <f t="shared" si="7"/>
        <v>1.411886229107151E-3</v>
      </c>
      <c r="H72" s="14">
        <f t="shared" si="8"/>
        <v>7.3575669943674871E-4</v>
      </c>
      <c r="I72" s="14">
        <f t="shared" si="9"/>
        <v>-5.7681641783473819E-2</v>
      </c>
      <c r="J72" s="14">
        <f t="shared" si="10"/>
        <v>-2.9963781489708661E-2</v>
      </c>
      <c r="K72" s="8">
        <v>-3.3310043770810589</v>
      </c>
      <c r="L72" s="8">
        <v>-2.0415621074084598</v>
      </c>
      <c r="M72" s="6">
        <f t="shared" si="11"/>
        <v>-1.2894422696725991</v>
      </c>
      <c r="N72" s="14">
        <f t="shared" si="12"/>
        <v>-5.7681641783473819E-2</v>
      </c>
      <c r="O72" s="14">
        <f t="shared" si="13"/>
        <v>-2.9963781489708661E-2</v>
      </c>
      <c r="P72" s="14">
        <f t="shared" si="14"/>
        <v>-2.846473805652619E-2</v>
      </c>
      <c r="Q72" s="14">
        <f t="shared" si="15"/>
        <v>-1.5036218510291337E-2</v>
      </c>
      <c r="R72" s="14">
        <f t="shared" si="16"/>
        <v>3.2192067030805557E-2</v>
      </c>
      <c r="S72" s="14">
        <v>-1</v>
      </c>
      <c r="T72" s="14">
        <v>0</v>
      </c>
      <c r="U72" s="14">
        <f t="shared" si="17"/>
        <v>1</v>
      </c>
      <c r="V72" s="14">
        <f t="shared" si="18"/>
        <v>-0.88874136944341608</v>
      </c>
      <c r="W72" s="14">
        <f t="shared" si="19"/>
        <v>0.21257682121700322</v>
      </c>
      <c r="X72" s="8">
        <v>-3.811282676793418</v>
      </c>
      <c r="Y72" s="8">
        <v>11.113179181641728</v>
      </c>
      <c r="Z72" s="14">
        <v>0</v>
      </c>
      <c r="AA72" s="14">
        <v>0</v>
      </c>
      <c r="AB72" s="14">
        <f t="shared" si="20"/>
        <v>0.83193435028581142</v>
      </c>
      <c r="AC72" s="14">
        <f t="shared" si="21"/>
        <v>-0.2408152221519306</v>
      </c>
      <c r="AD72" s="14">
        <f t="shared" si="22"/>
        <v>2.884082089173691E-2</v>
      </c>
      <c r="AE72" s="14">
        <f t="shared" si="23"/>
        <v>1.498189074485433E-2</v>
      </c>
      <c r="AF72" s="14">
        <f t="shared" si="24"/>
        <v>7.1208067697183339E-2</v>
      </c>
      <c r="AG72" s="14">
        <f t="shared" si="25"/>
        <v>2.2813550584281368E-2</v>
      </c>
      <c r="AH72" s="14">
        <f t="shared" si="26"/>
        <v>-1.3526425913709518E-2</v>
      </c>
      <c r="AI72" s="14">
        <f t="shared" si="27"/>
        <v>7.1502309054272935E-3</v>
      </c>
      <c r="AJ72" s="14">
        <f t="shared" si="28"/>
        <v>0.57340856192780509</v>
      </c>
      <c r="AK72" s="14">
        <f t="shared" si="29"/>
        <v>-0.51613810335463206</v>
      </c>
      <c r="AL72" s="14">
        <f t="shared" si="30"/>
        <v>0.19630241276981086</v>
      </c>
      <c r="AM72" s="14">
        <f t="shared" si="31"/>
        <v>-0.45982570487501467</v>
      </c>
      <c r="AN72" s="14">
        <f t="shared" si="32"/>
        <v>180.7682168307646</v>
      </c>
      <c r="AO72" s="14">
        <f t="shared" si="33"/>
        <v>-42.239335897857735</v>
      </c>
      <c r="AP72" s="14">
        <f t="shared" si="34"/>
        <v>175.76400859983329</v>
      </c>
      <c r="AQ72" s="14">
        <f t="shared" si="35"/>
        <v>-5.0167600397457104</v>
      </c>
      <c r="AR72" s="14">
        <f t="shared" si="36"/>
        <v>2.308398085379483E-2</v>
      </c>
      <c r="AS72" s="14">
        <f t="shared" si="37"/>
        <v>0.18012358451910113</v>
      </c>
      <c r="AT72" s="14">
        <f t="shared" si="38"/>
        <v>169.13043584498064</v>
      </c>
      <c r="AU72" s="14">
        <f t="shared" si="39"/>
        <v>-42.267036674882291</v>
      </c>
      <c r="AV72" s="14">
        <f t="shared" si="40"/>
        <v>163.76386029841038</v>
      </c>
      <c r="AW72" s="14">
        <f t="shared" si="41"/>
        <v>-16.583284037247232</v>
      </c>
      <c r="AX72" s="14">
        <v>-42.267036674882291</v>
      </c>
      <c r="AY72" s="14">
        <v>65.563860298410376</v>
      </c>
      <c r="AZ72" s="14">
        <v>-16.583284037247232</v>
      </c>
      <c r="BA72" s="14">
        <f t="shared" si="42"/>
        <v>5.0167600397457104</v>
      </c>
      <c r="BB72" s="14">
        <f t="shared" si="43"/>
        <v>0.10768297479999983</v>
      </c>
      <c r="BC72" s="14">
        <f t="shared" si="44"/>
        <v>0.13614771285652602</v>
      </c>
      <c r="BD72" s="14">
        <f t="shared" si="45"/>
        <v>-6.4688224520525077</v>
      </c>
      <c r="BE72" s="14">
        <f t="shared" si="46"/>
        <v>-19.701226660802579</v>
      </c>
    </row>
    <row r="73" spans="1:57" s="14" customFormat="1" x14ac:dyDescent="0.3">
      <c r="A73" s="14">
        <v>47</v>
      </c>
      <c r="B73" s="14">
        <f t="shared" si="47"/>
        <v>0.19813667363199983</v>
      </c>
      <c r="C73" s="14">
        <f t="shared" si="48"/>
        <v>-9.045369883200001E-2</v>
      </c>
      <c r="D73" s="14">
        <f t="shared" si="49"/>
        <v>-4.4999999999999998E-2</v>
      </c>
      <c r="E73" s="8">
        <v>-1.1173322705814839</v>
      </c>
      <c r="F73" s="8">
        <v>1.1065765653186828</v>
      </c>
      <c r="G73" s="14">
        <f t="shared" si="7"/>
        <v>4.8251630580685573E-3</v>
      </c>
      <c r="H73" s="14">
        <f t="shared" si="8"/>
        <v>2.4925445883133626E-3</v>
      </c>
      <c r="I73" s="14">
        <f t="shared" si="9"/>
        <v>-5.8121126066186773E-2</v>
      </c>
      <c r="J73" s="14">
        <f t="shared" si="10"/>
        <v>-2.9102142615251278E-2</v>
      </c>
      <c r="K73" s="8">
        <v>-3.3470576478104603</v>
      </c>
      <c r="L73" s="8">
        <v>-1.9934781293056971</v>
      </c>
      <c r="M73" s="6">
        <f t="shared" si="11"/>
        <v>-1.3535795185047632</v>
      </c>
      <c r="N73" s="14">
        <f t="shared" si="12"/>
        <v>-5.8121126066186773E-2</v>
      </c>
      <c r="O73" s="14">
        <f t="shared" si="13"/>
        <v>-2.9102142615251278E-2</v>
      </c>
      <c r="P73" s="14">
        <f t="shared" si="14"/>
        <v>-3.2332572765813236E-2</v>
      </c>
      <c r="Q73" s="14">
        <f t="shared" si="15"/>
        <v>-1.589785738474872E-2</v>
      </c>
      <c r="R73" s="14">
        <f t="shared" si="16"/>
        <v>3.6029670149508961E-2</v>
      </c>
      <c r="S73" s="14">
        <v>-1</v>
      </c>
      <c r="T73" s="14">
        <v>0</v>
      </c>
      <c r="U73" s="14">
        <f t="shared" si="17"/>
        <v>1</v>
      </c>
      <c r="V73" s="14">
        <f t="shared" si="18"/>
        <v>-0.88877447003713805</v>
      </c>
      <c r="W73" s="14">
        <f t="shared" si="19"/>
        <v>0.224082178612766</v>
      </c>
      <c r="X73" s="8">
        <v>-3.6797693631867516</v>
      </c>
      <c r="Y73" s="8">
        <v>11.248110827101193</v>
      </c>
      <c r="Z73" s="14">
        <v>0</v>
      </c>
      <c r="AA73" s="14">
        <v>0</v>
      </c>
      <c r="AB73" s="14">
        <f t="shared" si="20"/>
        <v>0.86202960067007917</v>
      </c>
      <c r="AC73" s="14">
        <f t="shared" si="21"/>
        <v>-0.24102541442597228</v>
      </c>
      <c r="AD73" s="14">
        <f t="shared" si="22"/>
        <v>2.9060563033093387E-2</v>
      </c>
      <c r="AE73" s="14">
        <f t="shared" si="23"/>
        <v>1.4551071307625639E-2</v>
      </c>
      <c r="AF73" s="14">
        <f t="shared" si="24"/>
        <v>7.1874830920059113E-2</v>
      </c>
      <c r="AG73" s="14">
        <f t="shared" si="25"/>
        <v>2.2399486217033599E-2</v>
      </c>
      <c r="AH73" s="14">
        <f t="shared" si="26"/>
        <v>-1.3753704853872341E-2</v>
      </c>
      <c r="AI73" s="14">
        <f t="shared" si="27"/>
        <v>6.7026563982176789E-3</v>
      </c>
      <c r="AJ73" s="14">
        <f t="shared" si="28"/>
        <v>0.55831486800227337</v>
      </c>
      <c r="AK73" s="14">
        <f t="shared" si="29"/>
        <v>-0.53810226071790046</v>
      </c>
      <c r="AL73" s="14">
        <f t="shared" si="30"/>
        <v>0.17921075432956668</v>
      </c>
      <c r="AM73" s="14">
        <f t="shared" si="31"/>
        <v>-0.48202576284193005</v>
      </c>
      <c r="AN73" s="14">
        <f t="shared" si="32"/>
        <v>177.31791780929535</v>
      </c>
      <c r="AO73" s="14">
        <f t="shared" si="33"/>
        <v>-38.642839429226598</v>
      </c>
      <c r="AP73" s="14">
        <f t="shared" si="34"/>
        <v>173.05598786829376</v>
      </c>
      <c r="AQ73" s="14">
        <f t="shared" si="35"/>
        <v>-3.8530019090315051</v>
      </c>
      <c r="AR73" s="14">
        <f t="shared" si="36"/>
        <v>2.0735617115091427E-2</v>
      </c>
      <c r="AS73" s="14">
        <f t="shared" si="37"/>
        <v>0.18133925173524798</v>
      </c>
      <c r="AT73" s="14">
        <f t="shared" si="38"/>
        <v>165.63123588799891</v>
      </c>
      <c r="AU73" s="14">
        <f t="shared" si="39"/>
        <v>-38.667722169764708</v>
      </c>
      <c r="AV73" s="14">
        <f t="shared" si="40"/>
        <v>161.05438076621147</v>
      </c>
      <c r="AW73" s="14">
        <f t="shared" si="41"/>
        <v>-15.201033562874953</v>
      </c>
      <c r="AX73" s="14">
        <v>-38.667722169764708</v>
      </c>
      <c r="AY73" s="14">
        <v>62.854380766211477</v>
      </c>
      <c r="AZ73" s="14">
        <v>-15.201033562874953</v>
      </c>
      <c r="BA73" s="14">
        <f t="shared" si="42"/>
        <v>3.8530019090315051</v>
      </c>
      <c r="BB73" s="14">
        <f t="shared" si="43"/>
        <v>0.10768297479999982</v>
      </c>
      <c r="BC73" s="14">
        <f t="shared" si="44"/>
        <v>0.14001554756581305</v>
      </c>
      <c r="BD73" s="14">
        <f t="shared" si="45"/>
        <v>-5.2153444688247985</v>
      </c>
      <c r="BE73" s="14">
        <f t="shared" si="46"/>
        <v>-20.681171638846148</v>
      </c>
    </row>
    <row r="74" spans="1:57" s="14" customFormat="1" x14ac:dyDescent="0.3">
      <c r="A74" s="14">
        <v>48</v>
      </c>
      <c r="B74" s="14">
        <f t="shared" si="47"/>
        <v>0.20244399262399981</v>
      </c>
      <c r="C74" s="14">
        <f t="shared" si="48"/>
        <v>-9.476101782400001E-2</v>
      </c>
      <c r="D74" s="14">
        <f t="shared" si="49"/>
        <v>-4.4999999999999998E-2</v>
      </c>
      <c r="E74" s="8">
        <v>-1.1181070008770442</v>
      </c>
      <c r="F74" s="8">
        <v>1.1297577789206006</v>
      </c>
      <c r="G74" s="14">
        <f t="shared" si="7"/>
        <v>8.463157775220248E-3</v>
      </c>
      <c r="H74" s="14">
        <f t="shared" si="8"/>
        <v>3.8688759460172722E-3</v>
      </c>
      <c r="I74" s="14">
        <f t="shared" si="9"/>
        <v>-5.8780073095199073E-2</v>
      </c>
      <c r="J74" s="14">
        <f t="shared" si="10"/>
        <v>-2.7747126102049824E-2</v>
      </c>
      <c r="K74" s="8">
        <v>-3.3626179609283011</v>
      </c>
      <c r="L74" s="8">
        <v>-1.9443434032745324</v>
      </c>
      <c r="M74" s="6">
        <f t="shared" si="11"/>
        <v>-1.4182745576537688</v>
      </c>
      <c r="N74" s="14">
        <f t="shared" si="12"/>
        <v>-5.8780073095199073E-2</v>
      </c>
      <c r="O74" s="14">
        <f t="shared" si="13"/>
        <v>-2.7747126102049824E-2</v>
      </c>
      <c r="P74" s="14">
        <f t="shared" si="14"/>
        <v>-3.5980944728800937E-2</v>
      </c>
      <c r="Q74" s="14">
        <f t="shared" si="15"/>
        <v>-1.7252873897950174E-2</v>
      </c>
      <c r="R74" s="14">
        <f t="shared" si="16"/>
        <v>3.9903509135357985E-2</v>
      </c>
      <c r="S74" s="14">
        <v>-1</v>
      </c>
      <c r="T74" s="14">
        <v>0</v>
      </c>
      <c r="U74" s="14">
        <f t="shared" si="17"/>
        <v>1</v>
      </c>
      <c r="V74" s="14">
        <f t="shared" si="18"/>
        <v>-0.88803523475677448</v>
      </c>
      <c r="W74" s="14">
        <f t="shared" si="19"/>
        <v>0.23527881836287964</v>
      </c>
      <c r="X74" s="8">
        <v>-3.5533518619839088</v>
      </c>
      <c r="Y74" s="8">
        <v>11.379322027010051</v>
      </c>
      <c r="Z74" s="14">
        <v>0</v>
      </c>
      <c r="AA74" s="14">
        <v>0</v>
      </c>
      <c r="AB74" s="14">
        <f t="shared" si="20"/>
        <v>0.88349805131365655</v>
      </c>
      <c r="AC74" s="14">
        <f t="shared" si="21"/>
        <v>-0.24104552252844999</v>
      </c>
      <c r="AD74" s="14">
        <f t="shared" si="22"/>
        <v>2.9390036547599536E-2</v>
      </c>
      <c r="AE74" s="14">
        <f t="shared" si="23"/>
        <v>1.3873563051024912E-2</v>
      </c>
      <c r="AF74" s="14">
        <f t="shared" si="24"/>
        <v>7.2538966571989424E-2</v>
      </c>
      <c r="AG74" s="14">
        <f t="shared" si="25"/>
        <v>2.1055127126083373E-2</v>
      </c>
      <c r="AH74" s="14">
        <f t="shared" si="26"/>
        <v>-1.3758893476790348E-2</v>
      </c>
      <c r="AI74" s="14">
        <f t="shared" si="27"/>
        <v>6.6919989759664511E-3</v>
      </c>
      <c r="AJ74" s="14">
        <f t="shared" si="28"/>
        <v>0.53795986081578684</v>
      </c>
      <c r="AK74" s="14">
        <f t="shared" si="29"/>
        <v>-0.56398016747155588</v>
      </c>
      <c r="AL74" s="14">
        <f t="shared" si="30"/>
        <v>0.15634320165655324</v>
      </c>
      <c r="AM74" s="14">
        <f t="shared" si="31"/>
        <v>-0.51154216265823826</v>
      </c>
      <c r="AN74" s="14">
        <f t="shared" si="32"/>
        <v>171.79663463466562</v>
      </c>
      <c r="AO74" s="14">
        <f t="shared" si="33"/>
        <v>-32.523055458430221</v>
      </c>
      <c r="AP74" s="14">
        <f t="shared" si="34"/>
        <v>168.6900546429595</v>
      </c>
      <c r="AQ74" s="14">
        <f t="shared" si="35"/>
        <v>-2.0984920233212367</v>
      </c>
      <c r="AR74" s="14">
        <f t="shared" si="36"/>
        <v>2.4135309857912311E-2</v>
      </c>
      <c r="AS74" s="14">
        <f t="shared" si="37"/>
        <v>0.18186578947428023</v>
      </c>
      <c r="AT74" s="14">
        <f t="shared" si="38"/>
        <v>160.03345104157705</v>
      </c>
      <c r="AU74" s="14">
        <f t="shared" si="39"/>
        <v>-32.552017830259715</v>
      </c>
      <c r="AV74" s="14">
        <f t="shared" si="40"/>
        <v>156.68781569559036</v>
      </c>
      <c r="AW74" s="14">
        <f t="shared" si="41"/>
        <v>-13.081858430019006</v>
      </c>
      <c r="AX74" s="14">
        <v>-32.552017830259715</v>
      </c>
      <c r="AY74" s="14">
        <v>58.487815695590363</v>
      </c>
      <c r="AZ74" s="14">
        <v>-13.081858430019006</v>
      </c>
      <c r="BA74" s="14">
        <f t="shared" si="42"/>
        <v>2.0984920233212367</v>
      </c>
      <c r="BB74" s="14">
        <f t="shared" si="43"/>
        <v>0.1076829747999998</v>
      </c>
      <c r="BC74" s="14">
        <f t="shared" si="44"/>
        <v>0.14366391952880075</v>
      </c>
      <c r="BD74" s="14">
        <f t="shared" si="45"/>
        <v>-2.9762378461158892</v>
      </c>
      <c r="BE74" s="14">
        <f t="shared" si="46"/>
        <v>-21.669639025158585</v>
      </c>
    </row>
    <row r="75" spans="1:57" s="14" customFormat="1" x14ac:dyDescent="0.3">
      <c r="A75" s="14">
        <v>49</v>
      </c>
      <c r="B75" s="14">
        <f t="shared" si="47"/>
        <v>0.2067513116159998</v>
      </c>
      <c r="C75" s="14">
        <f t="shared" si="48"/>
        <v>-9.9068336816000011E-2</v>
      </c>
      <c r="D75" s="14">
        <f t="shared" si="49"/>
        <v>-4.4999999999999998E-2</v>
      </c>
      <c r="E75" s="8">
        <v>-1.1619314751295799</v>
      </c>
      <c r="F75" s="8">
        <v>1.1396168618240488</v>
      </c>
      <c r="G75" s="14">
        <f t="shared" si="7"/>
        <v>1.1939838664867655E-2</v>
      </c>
      <c r="H75" s="14">
        <f t="shared" si="8"/>
        <v>5.6681497453753976E-3</v>
      </c>
      <c r="I75" s="14">
        <f t="shared" si="9"/>
        <v>-5.9050773147073528E-2</v>
      </c>
      <c r="J75" s="14">
        <f t="shared" si="10"/>
        <v>-2.7166269356186181E-2</v>
      </c>
      <c r="K75" s="8">
        <v>-3.3777747528009252</v>
      </c>
      <c r="L75" s="8">
        <v>-1.8949089331447611</v>
      </c>
      <c r="M75" s="6">
        <f t="shared" si="11"/>
        <v>-1.4828658196561642</v>
      </c>
      <c r="N75" s="14">
        <f t="shared" si="12"/>
        <v>-5.9050773147073528E-2</v>
      </c>
      <c r="O75" s="14">
        <f t="shared" si="13"/>
        <v>-2.7166269356186181E-2</v>
      </c>
      <c r="P75" s="14">
        <f t="shared" si="14"/>
        <v>-4.0017563668926483E-2</v>
      </c>
      <c r="Q75" s="14">
        <f t="shared" si="15"/>
        <v>-1.7833730643813817E-2</v>
      </c>
      <c r="R75" s="14">
        <f t="shared" si="16"/>
        <v>4.3811497927743685E-2</v>
      </c>
      <c r="S75" s="14">
        <v>-1</v>
      </c>
      <c r="T75" s="14">
        <v>0</v>
      </c>
      <c r="U75" s="14">
        <f t="shared" si="17"/>
        <v>1</v>
      </c>
      <c r="V75" s="14">
        <f t="shared" si="18"/>
        <v>-0.88828406839981955</v>
      </c>
      <c r="W75" s="14">
        <f t="shared" si="19"/>
        <v>0.24706615377499783</v>
      </c>
      <c r="X75" s="8">
        <v>-3.4351859337519639</v>
      </c>
      <c r="Y75" s="8">
        <v>11.507264190806689</v>
      </c>
      <c r="Z75" s="14">
        <v>0</v>
      </c>
      <c r="AA75" s="14">
        <v>0</v>
      </c>
      <c r="AB75" s="14">
        <f t="shared" si="20"/>
        <v>0.919954561541106</v>
      </c>
      <c r="AC75" s="14">
        <f t="shared" si="21"/>
        <v>-0.24102820534325176</v>
      </c>
      <c r="AD75" s="14">
        <f t="shared" si="22"/>
        <v>2.9525386573536764E-2</v>
      </c>
      <c r="AE75" s="14">
        <f t="shared" si="23"/>
        <v>1.3583134678093091E-2</v>
      </c>
      <c r="AF75" s="14">
        <f t="shared" si="24"/>
        <v>7.3089635649102938E-2</v>
      </c>
      <c r="AG75" s="14">
        <f t="shared" si="25"/>
        <v>2.108347890696697E-2</v>
      </c>
      <c r="AH75" s="14">
        <f t="shared" si="26"/>
        <v>-1.4038862502029412E-2</v>
      </c>
      <c r="AI75" s="14">
        <f t="shared" si="27"/>
        <v>6.0827904492192107E-3</v>
      </c>
      <c r="AJ75" s="14">
        <f t="shared" si="28"/>
        <v>0.52464186070692265</v>
      </c>
      <c r="AK75" s="14">
        <f t="shared" si="29"/>
        <v>-0.58196747089273981</v>
      </c>
      <c r="AL75" s="14">
        <f t="shared" si="30"/>
        <v>0.14111543563048234</v>
      </c>
      <c r="AM75" s="14">
        <f t="shared" si="31"/>
        <v>-0.52841775908939104</v>
      </c>
      <c r="AN75" s="14">
        <f t="shared" si="32"/>
        <v>164.71369724099497</v>
      </c>
      <c r="AO75" s="14">
        <f t="shared" si="33"/>
        <v>-24.353323020870739</v>
      </c>
      <c r="AP75" s="14">
        <f t="shared" si="34"/>
        <v>162.90339995420379</v>
      </c>
      <c r="AQ75" s="14">
        <f t="shared" si="35"/>
        <v>7.8597901136854276E-2</v>
      </c>
      <c r="AR75" s="14">
        <f t="shared" si="36"/>
        <v>1.9587215804178625E-2</v>
      </c>
      <c r="AS75" s="14">
        <f t="shared" si="37"/>
        <v>0.18339025293775116</v>
      </c>
      <c r="AT75" s="14">
        <f t="shared" si="38"/>
        <v>152.85561167439639</v>
      </c>
      <c r="AU75" s="14">
        <f t="shared" si="39"/>
        <v>-24.376827679835753</v>
      </c>
      <c r="AV75" s="14">
        <f t="shared" si="40"/>
        <v>150.89933165067848</v>
      </c>
      <c r="AW75" s="14">
        <f t="shared" si="41"/>
        <v>-10.371229185642232</v>
      </c>
      <c r="AX75" s="14">
        <v>-24.376827679835753</v>
      </c>
      <c r="AY75" s="14">
        <v>52.699331650678481</v>
      </c>
      <c r="AZ75" s="14">
        <v>-10.371229185642232</v>
      </c>
      <c r="BA75" s="14">
        <f t="shared" si="42"/>
        <v>-7.8597901136854276E-2</v>
      </c>
      <c r="BB75" s="14">
        <f t="shared" si="43"/>
        <v>0.10768297479999979</v>
      </c>
      <c r="BC75" s="14">
        <f t="shared" si="44"/>
        <v>0.14770053846892628</v>
      </c>
      <c r="BD75" s="14">
        <f t="shared" si="45"/>
        <v>0.11655014109255557</v>
      </c>
      <c r="BE75" s="14">
        <f t="shared" si="46"/>
        <v>-22.656520813468184</v>
      </c>
    </row>
    <row r="76" spans="1:57" s="14" customFormat="1" x14ac:dyDescent="0.3">
      <c r="A76" s="14">
        <v>50</v>
      </c>
      <c r="B76" s="14">
        <f t="shared" si="47"/>
        <v>0.21105863060799979</v>
      </c>
      <c r="C76" s="14">
        <f t="shared" si="48"/>
        <v>-0.10337565580800001</v>
      </c>
      <c r="D76" s="14">
        <f t="shared" si="49"/>
        <v>-4.4999999999999998E-2</v>
      </c>
      <c r="E76" s="8">
        <v>-1.2535013765108876</v>
      </c>
      <c r="F76" s="8">
        <v>1.1231378741395139</v>
      </c>
      <c r="G76" s="14">
        <f t="shared" si="7"/>
        <v>1.5708017076075609E-2</v>
      </c>
      <c r="H76" s="14">
        <f t="shared" si="8"/>
        <v>7.3172371077767431E-3</v>
      </c>
      <c r="I76" s="14">
        <f t="shared" si="9"/>
        <v>-5.8595103145086043E-2</v>
      </c>
      <c r="J76" s="14">
        <f t="shared" si="10"/>
        <v>-2.8135633766039957E-2</v>
      </c>
      <c r="K76" s="8">
        <v>-3.3925485346261035</v>
      </c>
      <c r="L76" s="8">
        <v>-1.8453164378340505</v>
      </c>
      <c r="M76" s="6">
        <f t="shared" si="11"/>
        <v>-1.547232096792053</v>
      </c>
      <c r="N76" s="14">
        <f t="shared" si="12"/>
        <v>-5.8595103145086043E-2</v>
      </c>
      <c r="O76" s="14">
        <f t="shared" si="13"/>
        <v>-2.8135633766039957E-2</v>
      </c>
      <c r="P76" s="14">
        <f t="shared" si="14"/>
        <v>-4.4780552662913968E-2</v>
      </c>
      <c r="Q76" s="14">
        <f t="shared" si="15"/>
        <v>-1.6864366233960041E-2</v>
      </c>
      <c r="R76" s="14">
        <f t="shared" si="16"/>
        <v>4.7850859399483546E-2</v>
      </c>
      <c r="S76" s="14">
        <v>-1</v>
      </c>
      <c r="T76" s="14">
        <v>0</v>
      </c>
      <c r="U76" s="14">
        <f t="shared" si="17"/>
        <v>1</v>
      </c>
      <c r="V76" s="14">
        <f t="shared" si="18"/>
        <v>-0.89086767156822866</v>
      </c>
      <c r="W76" s="14">
        <f t="shared" si="19"/>
        <v>0.2600467053265248</v>
      </c>
      <c r="X76" s="8">
        <v>-3.3259225314586982</v>
      </c>
      <c r="Y76" s="8">
        <v>11.632024271320795</v>
      </c>
      <c r="Z76" s="14">
        <v>0</v>
      </c>
      <c r="AA76" s="14">
        <v>0</v>
      </c>
      <c r="AB76" s="14">
        <f t="shared" si="20"/>
        <v>0.98610906614891225</v>
      </c>
      <c r="AC76" s="14">
        <f t="shared" si="21"/>
        <v>-0.24273726340492691</v>
      </c>
      <c r="AD76" s="14">
        <f t="shared" si="22"/>
        <v>2.9297551572543021E-2</v>
      </c>
      <c r="AE76" s="14">
        <f t="shared" si="23"/>
        <v>1.4067816883019979E-2</v>
      </c>
      <c r="AF76" s="14">
        <f t="shared" si="24"/>
        <v>7.3131370938505219E-2</v>
      </c>
      <c r="AG76" s="14">
        <f t="shared" si="25"/>
        <v>2.3362069202948307E-2</v>
      </c>
      <c r="AH76" s="14">
        <f t="shared" si="26"/>
        <v>-1.4536267793419176E-2</v>
      </c>
      <c r="AI76" s="14">
        <f t="shared" si="27"/>
        <v>4.7735645630916498E-3</v>
      </c>
      <c r="AJ76" s="14">
        <f t="shared" si="28"/>
        <v>0.52680199560708696</v>
      </c>
      <c r="AK76" s="14">
        <f t="shared" si="29"/>
        <v>-0.58577240568589783</v>
      </c>
      <c r="AL76" s="14">
        <f t="shared" si="30"/>
        <v>0.14281670946107722</v>
      </c>
      <c r="AM76" s="14">
        <f t="shared" si="31"/>
        <v>-0.52130186408633938</v>
      </c>
      <c r="AN76" s="14">
        <f t="shared" si="32"/>
        <v>156.66379916867683</v>
      </c>
      <c r="AO76" s="14">
        <f t="shared" si="33"/>
        <v>-14.738124367626005</v>
      </c>
      <c r="AP76" s="14">
        <f t="shared" si="34"/>
        <v>155.96901506417194</v>
      </c>
      <c r="AQ76" s="14">
        <f t="shared" si="35"/>
        <v>2.4787499162907345</v>
      </c>
      <c r="AR76" s="14">
        <f t="shared" si="36"/>
        <v>6.0274250729432793E-3</v>
      </c>
      <c r="AS76" s="14">
        <f t="shared" si="37"/>
        <v>0.1853411272567701</v>
      </c>
      <c r="AT76" s="14">
        <f t="shared" si="38"/>
        <v>144.71578146312106</v>
      </c>
      <c r="AU76" s="14">
        <f t="shared" si="39"/>
        <v>-14.745357277713538</v>
      </c>
      <c r="AV76" s="14">
        <f t="shared" si="40"/>
        <v>143.96260571146382</v>
      </c>
      <c r="AW76" s="14">
        <f t="shared" si="41"/>
        <v>-7.2494999867894343</v>
      </c>
      <c r="AX76" s="14">
        <v>-14.745357277713538</v>
      </c>
      <c r="AY76" s="14">
        <v>45.762605711463834</v>
      </c>
      <c r="AZ76" s="14">
        <v>-7.2494999867894343</v>
      </c>
      <c r="BA76" s="14">
        <f>-AQ76</f>
        <v>-2.4787499162907345</v>
      </c>
      <c r="BB76" s="14">
        <f t="shared" si="43"/>
        <v>0.10768297479999978</v>
      </c>
      <c r="BC76" s="14">
        <f t="shared" si="44"/>
        <v>0.15246352746291375</v>
      </c>
      <c r="BD76" s="14">
        <f t="shared" si="45"/>
        <v>3.8352014304056388</v>
      </c>
      <c r="BE76" s="14">
        <f t="shared" si="46"/>
        <v>-23.63996508622974</v>
      </c>
    </row>
    <row r="77" spans="1:57" s="4" customFormat="1" x14ac:dyDescent="0.3">
      <c r="A77" s="4">
        <v>51</v>
      </c>
      <c r="B77" s="4">
        <f t="shared" si="47"/>
        <v>0.21536594959999977</v>
      </c>
      <c r="C77" s="4">
        <f>-SIN((B77-$C$20)*$C$24)*$C$16/$C$24-$C$15/2</f>
        <v>-0.10768297479999975</v>
      </c>
      <c r="D77" s="4">
        <f>+(1-COS((B77-$C$20)*$C$23))*$C$17/2+$D$76</f>
        <v>-4.4999999999999998E-2</v>
      </c>
      <c r="E77" s="8">
        <v>-1.241276547239226</v>
      </c>
      <c r="F77" s="8">
        <v>1.1518653496248721</v>
      </c>
      <c r="G77" s="14">
        <f t="shared" si="7"/>
        <v>1.9350239654570736E-2</v>
      </c>
      <c r="H77" s="14">
        <f t="shared" si="8"/>
        <v>8.6572193492816113E-3</v>
      </c>
      <c r="I77" s="4">
        <f t="shared" si="9"/>
        <v>-5.9379081041755412E-2</v>
      </c>
      <c r="J77" s="4">
        <f t="shared" si="10"/>
        <v>-2.6440966976202733E-2</v>
      </c>
      <c r="K77" s="8">
        <v>-3.4069197037985868</v>
      </c>
      <c r="L77" s="8">
        <v>-1.7949877059548578</v>
      </c>
      <c r="M77" s="6">
        <f t="shared" si="11"/>
        <v>-1.611931997843729</v>
      </c>
      <c r="N77" s="4">
        <f t="shared" si="12"/>
        <v>-5.9379081041755412E-2</v>
      </c>
      <c r="O77" s="4">
        <f t="shared" si="13"/>
        <v>-2.6440966976202733E-2</v>
      </c>
      <c r="P77" s="4">
        <f t="shared" si="14"/>
        <v>-4.8303893758244336E-2</v>
      </c>
      <c r="Q77" s="4">
        <f t="shared" si="15"/>
        <v>-1.8559033023797265E-2</v>
      </c>
      <c r="R77" s="4">
        <f t="shared" si="16"/>
        <v>5.1746534753412753E-2</v>
      </c>
      <c r="S77" s="4">
        <f>-$C$16*COS($C$24*(B77-$C$19/2))</f>
        <v>-1</v>
      </c>
      <c r="T77" s="4">
        <f>+$C$17/2*$C$23*SIN($C$23*(B77-$C$19/2))</f>
        <v>-1.0630860231149591E-14</v>
      </c>
      <c r="U77" s="4">
        <f t="shared" si="17"/>
        <v>1</v>
      </c>
      <c r="V77" s="14">
        <f t="shared" si="18"/>
        <v>-0.88930965405193407</v>
      </c>
      <c r="W77" s="14">
        <f t="shared" si="19"/>
        <v>0.27115220787601502</v>
      </c>
      <c r="X77" s="8">
        <v>72.769911655194335</v>
      </c>
      <c r="Y77" s="8">
        <v>-135.1684690501182</v>
      </c>
      <c r="Z77" s="4">
        <f>+$C$16*$C$24*SIN($C$24*(B77-$C$19/2))</f>
        <v>-8.5046881849196714E-13</v>
      </c>
      <c r="AA77" s="4">
        <f>+$C$17/2*$C$23^2*COS($C$23*(B77-$C$19/2))</f>
        <v>42.557456156118334</v>
      </c>
      <c r="AB77" s="14">
        <f t="shared" si="20"/>
        <v>-1.4714593544804657</v>
      </c>
      <c r="AC77" s="14">
        <f t="shared" si="21"/>
        <v>-37.745737882972499</v>
      </c>
      <c r="AD77" s="4">
        <f t="shared" si="22"/>
        <v>2.9689540520877706E-2</v>
      </c>
      <c r="AE77" s="4">
        <f t="shared" si="23"/>
        <v>1.3220483488101367E-2</v>
      </c>
      <c r="AF77" s="4">
        <f t="shared" si="24"/>
        <v>7.3855908093592215E-2</v>
      </c>
      <c r="AG77" s="4">
        <f t="shared" si="25"/>
        <v>2.1490060138944906E-2</v>
      </c>
      <c r="AH77" s="4">
        <f t="shared" si="26"/>
        <v>-1.4476827051836798E-2</v>
      </c>
      <c r="AI77" s="4">
        <f t="shared" si="27"/>
        <v>4.950906837257827E-3</v>
      </c>
      <c r="AJ77" s="4">
        <f>+-Y77*O77-L77^2*N77</f>
        <v>-3.3826667635081988</v>
      </c>
      <c r="AK77" s="4">
        <f>+Y77*N77-L77^2*O77</f>
        <v>8.1113717676539476</v>
      </c>
      <c r="AL77" s="4">
        <f>+AJ77+X77*AE77-K77^2*AD77</f>
        <v>-2.7652228692839391</v>
      </c>
      <c r="AM77" s="4">
        <f>+AK77+X77*AD77+AE77*K77^2</f>
        <v>10.425328507033868</v>
      </c>
      <c r="AN77" s="14">
        <f t="shared" si="32"/>
        <v>10.216650428033265</v>
      </c>
      <c r="AO77" s="4">
        <f>+AL77*$C$5</f>
        <v>-1.3826114346419696</v>
      </c>
      <c r="AP77" s="4">
        <f>+(AM77+$C$11)*$C$5</f>
        <v>10.122664253516934</v>
      </c>
      <c r="AQ77" s="4">
        <f>+AD77*AP77+AE77*AO77+Y77*$C$8</f>
        <v>0.282258458891887</v>
      </c>
      <c r="AR77" s="4">
        <f>+AI77*Y77+AH77*L77^2</f>
        <v>-0.7158505573420183</v>
      </c>
      <c r="AS77" s="4">
        <f>-AH77*Y77+AI77*L77^2</f>
        <v>-1.9408588222084053</v>
      </c>
      <c r="AT77" s="14">
        <f t="shared" si="38"/>
        <v>19.705548824665268</v>
      </c>
      <c r="AU77" s="4">
        <f>+AO77+AR77*$C$6</f>
        <v>-2.2416321034523916</v>
      </c>
      <c r="AV77" s="4">
        <f>+AP77+(AS77+$C$11)*$C$6</f>
        <v>19.577633666866848</v>
      </c>
      <c r="AW77" s="4">
        <f>+AQ77+Y77*$C$8-AF77*AP77+AG77*AO77-AH77*AV77+AI77*AU77</f>
        <v>-0.22274859978555003</v>
      </c>
      <c r="BA77" s="4">
        <f>+AQ77</f>
        <v>0.282258458891887</v>
      </c>
      <c r="BB77" s="4">
        <f t="shared" si="43"/>
        <v>0.10768297480000003</v>
      </c>
      <c r="BC77" s="4">
        <f t="shared" si="44"/>
        <v>0.15598686855824437</v>
      </c>
      <c r="BD77" s="4">
        <f t="shared" si="45"/>
        <v>-0.45498144154989145</v>
      </c>
      <c r="BE77" s="4">
        <f t="shared" si="46"/>
        <v>-24.628506756943089</v>
      </c>
    </row>
    <row r="78" spans="1:57" s="4" customFormat="1" x14ac:dyDescent="0.3">
      <c r="A78" s="4">
        <v>52</v>
      </c>
      <c r="B78" s="4">
        <f t="shared" si="47"/>
        <v>0.21967326859199976</v>
      </c>
      <c r="C78" s="4">
        <f t="shared" ref="C78:C89" si="50">-SIN((B78-$C$20)*$C$24)*$C$16/$C$24-$C$15/2</f>
        <v>-0.11194509115394329</v>
      </c>
      <c r="D78" s="4">
        <f t="shared" ref="D78:D126" si="51">+(1-COS((B78-$C$20)*$C$23))*$C$17/2+$D$76</f>
        <v>-4.4605735065723934E-2</v>
      </c>
      <c r="E78" s="8">
        <v>-1.2262802482658497</v>
      </c>
      <c r="F78" s="8">
        <v>1.1813009669551431</v>
      </c>
      <c r="G78" s="14">
        <f t="shared" si="7"/>
        <v>2.3011625633364105E-2</v>
      </c>
      <c r="H78" s="14">
        <f t="shared" si="8"/>
        <v>9.5889480646199204E-3</v>
      </c>
      <c r="I78" s="4">
        <f t="shared" si="9"/>
        <v>-6.0131552027459331E-2</v>
      </c>
      <c r="J78" s="4">
        <f t="shared" si="10"/>
        <v>-2.4681905331010241E-2</v>
      </c>
      <c r="K78" s="8">
        <v>-2.9940455187960064</v>
      </c>
      <c r="L78" s="8">
        <v>-2.3279094301320202</v>
      </c>
      <c r="M78" s="6">
        <f t="shared" si="11"/>
        <v>-0.66613608866398621</v>
      </c>
      <c r="N78" s="4">
        <f t="shared" si="12"/>
        <v>-6.0131552027459331E-2</v>
      </c>
      <c r="O78" s="4">
        <f t="shared" si="13"/>
        <v>-2.4681905331010241E-2</v>
      </c>
      <c r="P78" s="4">
        <f t="shared" si="14"/>
        <v>-5.1813539126483954E-2</v>
      </c>
      <c r="Q78" s="4">
        <f t="shared" si="15"/>
        <v>-1.9923829734713693E-2</v>
      </c>
      <c r="R78" s="4">
        <f t="shared" si="16"/>
        <v>5.5512177295702833E-2</v>
      </c>
      <c r="S78" s="4">
        <f t="shared" ref="S78:S89" si="52">-$C$16*COS($C$24*(B78-$C$19/2))</f>
        <v>-0.96858316112863496</v>
      </c>
      <c r="T78" s="4">
        <f t="shared" ref="T78:T126" si="53">+$C$17/2*$C$23*SIN($C$23*(B78-$C$19/2))</f>
        <v>0.18282647119823434</v>
      </c>
      <c r="U78" s="4">
        <f t="shared" si="17"/>
        <v>0.98568699828735595</v>
      </c>
      <c r="V78" s="14">
        <f t="shared" si="18"/>
        <v>-0.85147306782047627</v>
      </c>
      <c r="W78" s="14">
        <f t="shared" si="19"/>
        <v>0.11228643044957329</v>
      </c>
      <c r="X78" s="8">
        <v>118.34198842845493</v>
      </c>
      <c r="Y78" s="8">
        <v>-112.33858402829588</v>
      </c>
      <c r="Z78" s="4">
        <f t="shared" ref="Z78:Z89" si="54">+$C$16*$C$24*SIN($C$24*(B78-$C$19/2))</f>
        <v>14.510786389217312</v>
      </c>
      <c r="AA78" s="4">
        <f t="shared" ref="AA78:AA126" si="55">+$C$17/2*$C$23^2*COS($C$23*(B78-$C$19/2))</f>
        <v>42.22187790303137</v>
      </c>
      <c r="AB78" s="14">
        <f t="shared" si="20"/>
        <v>-14.135355863861751</v>
      </c>
      <c r="AC78" s="14">
        <f t="shared" si="21"/>
        <v>-41.286143131746094</v>
      </c>
      <c r="AD78" s="4">
        <f t="shared" si="22"/>
        <v>3.0065776013729666E-2</v>
      </c>
      <c r="AE78" s="4">
        <f t="shared" si="23"/>
        <v>1.234095266550512E-2</v>
      </c>
      <c r="AF78" s="4">
        <f t="shared" si="24"/>
        <v>7.4532508774019263E-2</v>
      </c>
      <c r="AG78" s="4">
        <f t="shared" si="25"/>
        <v>1.9514464495963352E-2</v>
      </c>
      <c r="AH78" s="4">
        <f t="shared" si="26"/>
        <v>-1.4400956746559928E-2</v>
      </c>
      <c r="AI78" s="4">
        <f t="shared" si="27"/>
        <v>5.1674408350468872E-3</v>
      </c>
      <c r="AJ78" s="4">
        <f t="shared" ref="AJ78:AJ126" si="56">+-Y78*O78-L78^2*N78</f>
        <v>-2.4468676553226265</v>
      </c>
      <c r="AK78" s="4">
        <f t="shared" ref="AK78:AK126" si="57">+Y78*N78-L78^2*O78</f>
        <v>6.8888486614182662</v>
      </c>
      <c r="AL78" s="4">
        <f t="shared" ref="AL78:AL126" si="58">+AJ78+X78*AE78-K78^2*AD78</f>
        <v>-1.2559336713274698</v>
      </c>
      <c r="AM78" s="4">
        <f t="shared" ref="AM78:AM126" si="59">+AK78+X78*AD78+AE78*K78^2</f>
        <v>10.557520486251931</v>
      </c>
      <c r="AN78" s="14">
        <f t="shared" si="32"/>
        <v>10.208093731867759</v>
      </c>
      <c r="AO78" s="4">
        <f t="shared" ref="AO78:AO126" si="60">+AL78*$C$5</f>
        <v>-0.6279668356637349</v>
      </c>
      <c r="AP78" s="4">
        <f t="shared" ref="AP78:AP126" si="61">+(AM78+$C$11)*$C$5</f>
        <v>10.188760243125966</v>
      </c>
      <c r="AQ78" s="4">
        <f t="shared" ref="AQ78:AQ126" si="62">+AD78*AP78+AE78*AO78+Y78*$C$8</f>
        <v>0.29858327433298593</v>
      </c>
      <c r="AR78" s="4">
        <f t="shared" ref="AR78:AR126" si="63">+AI78*Y78+AH78*L78^2</f>
        <v>-0.65854410855858991</v>
      </c>
      <c r="AS78" s="4">
        <f t="shared" ref="AS78:AS126" si="64">-AH78*Y78+AI78*L78^2</f>
        <v>-1.589779888923528</v>
      </c>
      <c r="AT78" s="14">
        <f t="shared" si="38"/>
        <v>20.115082662786246</v>
      </c>
      <c r="AU78" s="4">
        <f t="shared" ref="AU78:AU126" si="65">+AO78+AR78*$C$6</f>
        <v>-1.4182197659340428</v>
      </c>
      <c r="AV78" s="4">
        <f t="shared" ref="AV78:AV126" si="66">+AP78+(AS78+$C$11)*$C$6</f>
        <v>20.065024376417732</v>
      </c>
      <c r="AW78" s="4">
        <f t="shared" ref="AW78:AW126" si="67">+AQ78+Y78*$C$8-AF78*AP78+AG78*AO78-AH78*AV78+AI78*AU78</f>
        <v>-0.19143804297147696</v>
      </c>
      <c r="BA78" s="4">
        <f t="shared" ref="BA78:BA126" si="68">+AQ78</f>
        <v>0.29858327433298593</v>
      </c>
      <c r="BB78" s="4">
        <f t="shared" si="43"/>
        <v>0.10772817743805647</v>
      </c>
      <c r="BC78" s="4">
        <f t="shared" si="44"/>
        <v>0.15954171656454041</v>
      </c>
      <c r="BD78" s="4">
        <f t="shared" si="45"/>
        <v>-0.19889709450466123</v>
      </c>
      <c r="BE78" s="4">
        <f t="shared" si="46"/>
        <v>-10.17780972314635</v>
      </c>
    </row>
    <row r="79" spans="1:57" s="4" customFormat="1" x14ac:dyDescent="0.3">
      <c r="A79" s="4">
        <v>53</v>
      </c>
      <c r="B79" s="4">
        <f t="shared" si="47"/>
        <v>0.22398058758399975</v>
      </c>
      <c r="C79" s="4">
        <f t="shared" si="50"/>
        <v>-0.11593940306240111</v>
      </c>
      <c r="D79" s="4">
        <f t="shared" si="51"/>
        <v>-4.342915805643166E-2</v>
      </c>
      <c r="E79" s="8">
        <v>-1.3722651542827684</v>
      </c>
      <c r="F79" s="8">
        <v>1.158852276108409</v>
      </c>
      <c r="G79" s="14">
        <f t="shared" si="7"/>
        <v>2.637809744044671E-2</v>
      </c>
      <c r="H79" s="14">
        <f t="shared" si="8"/>
        <v>1.1368485573043846E-2</v>
      </c>
      <c r="I79" s="4">
        <f t="shared" si="9"/>
        <v>-5.9562371278476668E-2</v>
      </c>
      <c r="J79" s="4">
        <f t="shared" si="10"/>
        <v>-2.6025447694226093E-2</v>
      </c>
      <c r="K79" s="8">
        <v>-2.3926384840694142</v>
      </c>
      <c r="L79" s="8">
        <v>-2.7640647972210584</v>
      </c>
      <c r="M79" s="6">
        <f t="shared" si="11"/>
        <v>0.37142631315164421</v>
      </c>
      <c r="N79" s="4">
        <f t="shared" si="12"/>
        <v>-5.9562371278476668E-2</v>
      </c>
      <c r="O79" s="4">
        <f t="shared" si="13"/>
        <v>-2.6025447694226093E-2</v>
      </c>
      <c r="P79" s="4">
        <f t="shared" si="14"/>
        <v>-5.637703178392444E-2</v>
      </c>
      <c r="Q79" s="4">
        <f t="shared" si="15"/>
        <v>-1.7403710362205567E-2</v>
      </c>
      <c r="R79" s="4">
        <f t="shared" si="16"/>
        <v>5.9002193579028632E-2</v>
      </c>
      <c r="S79" s="4">
        <f t="shared" si="52"/>
        <v>-0.87630668004387136</v>
      </c>
      <c r="T79" s="4">
        <f t="shared" si="53"/>
        <v>0.36276965973044317</v>
      </c>
      <c r="U79" s="4">
        <f t="shared" si="17"/>
        <v>0.94842776399178308</v>
      </c>
      <c r="V79" s="14">
        <f t="shared" si="18"/>
        <v>-0.76272986906213236</v>
      </c>
      <c r="W79" s="14">
        <f t="shared" si="19"/>
        <v>-6.3245550176773024E-2</v>
      </c>
      <c r="X79" s="8">
        <v>159.93488764680311</v>
      </c>
      <c r="Y79" s="8">
        <v>-90.326565244723824</v>
      </c>
      <c r="Z79" s="4">
        <f t="shared" si="54"/>
        <v>28.1098067026617</v>
      </c>
      <c r="AA79" s="4">
        <f t="shared" si="55"/>
        <v>41.22043541328631</v>
      </c>
      <c r="AB79" s="14">
        <f t="shared" si="20"/>
        <v>-26.899333135129282</v>
      </c>
      <c r="AC79" s="14">
        <f t="shared" si="21"/>
        <v>-44.558558061135805</v>
      </c>
      <c r="AD79" s="4">
        <f t="shared" si="22"/>
        <v>2.9781185639238334E-2</v>
      </c>
      <c r="AE79" s="4">
        <f t="shared" si="23"/>
        <v>1.3012723847113047E-2</v>
      </c>
      <c r="AF79" s="4">
        <f t="shared" si="24"/>
        <v>7.4561838450215537E-2</v>
      </c>
      <c r="AG79" s="4">
        <f t="shared" si="25"/>
        <v>2.3007835299645233E-2</v>
      </c>
      <c r="AH79" s="4">
        <f t="shared" si="26"/>
        <v>-1.4999467171738867E-2</v>
      </c>
      <c r="AI79" s="4">
        <f t="shared" si="27"/>
        <v>3.0176123945808596E-3</v>
      </c>
      <c r="AJ79" s="4">
        <f t="shared" si="56"/>
        <v>-1.8957295541347905</v>
      </c>
      <c r="AK79" s="4">
        <f t="shared" si="57"/>
        <v>5.5789002464631761</v>
      </c>
      <c r="AL79" s="4">
        <f t="shared" si="58"/>
        <v>1.497005557863515E-2</v>
      </c>
      <c r="AM79" s="4">
        <f t="shared" si="59"/>
        <v>10.416445012012442</v>
      </c>
      <c r="AN79" s="14">
        <f t="shared" si="32"/>
        <v>10.118225274557382</v>
      </c>
      <c r="AO79" s="4">
        <f t="shared" si="60"/>
        <v>7.4850277893175748E-3</v>
      </c>
      <c r="AP79" s="4">
        <f t="shared" si="61"/>
        <v>10.118222506006221</v>
      </c>
      <c r="AQ79" s="4">
        <f t="shared" si="62"/>
        <v>0.30143006339010092</v>
      </c>
      <c r="AR79" s="4">
        <f t="shared" si="63"/>
        <v>-0.38716730505414954</v>
      </c>
      <c r="AS79" s="4">
        <f t="shared" si="64"/>
        <v>-1.3317956278652074</v>
      </c>
      <c r="AT79" s="14">
        <f t="shared" si="38"/>
        <v>20.309212739519221</v>
      </c>
      <c r="AU79" s="4">
        <f t="shared" si="65"/>
        <v>-0.45711573827566182</v>
      </c>
      <c r="AV79" s="4">
        <f t="shared" si="66"/>
        <v>20.30406775256797</v>
      </c>
      <c r="AW79" s="4">
        <f t="shared" si="67"/>
        <v>-0.1496601946296536</v>
      </c>
      <c r="BA79" s="4">
        <f t="shared" si="68"/>
        <v>0.30143006339010092</v>
      </c>
      <c r="BB79" s="4">
        <f t="shared" si="43"/>
        <v>0.10804118452159864</v>
      </c>
      <c r="BC79" s="4">
        <f t="shared" si="44"/>
        <v>0.16441821630552308</v>
      </c>
      <c r="BD79" s="4">
        <f t="shared" si="45"/>
        <v>0.11195905711805158</v>
      </c>
      <c r="BE79" s="4">
        <f t="shared" si="46"/>
        <v>5.6749760383183139</v>
      </c>
    </row>
    <row r="80" spans="1:57" s="4" customFormat="1" x14ac:dyDescent="0.3">
      <c r="A80" s="4">
        <v>54</v>
      </c>
      <c r="B80" s="4">
        <f t="shared" si="47"/>
        <v>0.22828790657599973</v>
      </c>
      <c r="C80" s="4">
        <f t="shared" si="50"/>
        <v>-0.11941493321811318</v>
      </c>
      <c r="D80" s="4">
        <f t="shared" si="51"/>
        <v>-4.1488824294412724E-2</v>
      </c>
      <c r="E80" s="8">
        <v>-0.96020032851885706</v>
      </c>
      <c r="F80" s="8">
        <v>1.3214672374535774</v>
      </c>
      <c r="G80" s="14">
        <f t="shared" si="7"/>
        <v>3.1354073700206556E-2</v>
      </c>
      <c r="H80" s="14">
        <f t="shared" si="8"/>
        <v>7.9051345133377138E-3</v>
      </c>
      <c r="I80" s="4">
        <f t="shared" si="9"/>
        <v>-6.2990082323187244E-2</v>
      </c>
      <c r="J80" s="4">
        <f t="shared" si="10"/>
        <v>-1.6039000246838769E-2</v>
      </c>
      <c r="K80" s="8">
        <v>-1.6251271922810218</v>
      </c>
      <c r="L80" s="8">
        <v>-3.1072520989939929</v>
      </c>
      <c r="M80" s="6">
        <f t="shared" si="11"/>
        <v>1.4821249067129711</v>
      </c>
      <c r="N80" s="4">
        <f t="shared" si="12"/>
        <v>-6.2990082323187244E-2</v>
      </c>
      <c r="O80" s="4">
        <f t="shared" si="13"/>
        <v>-1.6039000246838769E-2</v>
      </c>
      <c r="P80" s="4">
        <f t="shared" si="14"/>
        <v>-5.6424850894925938E-2</v>
      </c>
      <c r="Q80" s="4">
        <f t="shared" si="15"/>
        <v>-2.5449824047573955E-2</v>
      </c>
      <c r="R80" s="4">
        <f t="shared" si="16"/>
        <v>6.1898766890521317E-2</v>
      </c>
      <c r="S80" s="4">
        <f t="shared" si="52"/>
        <v>-0.72896862742142321</v>
      </c>
      <c r="T80" s="4">
        <f t="shared" si="53"/>
        <v>0.53699175402061239</v>
      </c>
      <c r="U80" s="4">
        <f t="shared" si="17"/>
        <v>0.9054034480002866</v>
      </c>
      <c r="V80" s="14">
        <f t="shared" si="18"/>
        <v>-0.6377722091401884</v>
      </c>
      <c r="W80" s="14">
        <f t="shared" si="19"/>
        <v>-0.24956812899633812</v>
      </c>
      <c r="X80" s="8">
        <v>194.98916496763658</v>
      </c>
      <c r="Y80" s="8">
        <v>-69.3003153167476</v>
      </c>
      <c r="Z80" s="4">
        <f t="shared" si="54"/>
        <v>39.9425844803404</v>
      </c>
      <c r="AA80" s="4">
        <f t="shared" si="55"/>
        <v>39.56892203317917</v>
      </c>
      <c r="AB80" s="14">
        <f t="shared" si="20"/>
        <v>-35.334461889879051</v>
      </c>
      <c r="AC80" s="14">
        <f t="shared" si="21"/>
        <v>-45.983853265724122</v>
      </c>
      <c r="AD80" s="4">
        <f t="shared" si="22"/>
        <v>3.1495041161593622E-2</v>
      </c>
      <c r="AE80" s="4">
        <f t="shared" si="23"/>
        <v>8.0195001234193847E-3</v>
      </c>
      <c r="AF80" s="4">
        <f t="shared" si="24"/>
        <v>7.5525470920546928E-2</v>
      </c>
      <c r="AG80" s="4">
        <f t="shared" si="25"/>
        <v>7.266655479720649E-3</v>
      </c>
      <c r="AH80" s="4">
        <f t="shared" si="26"/>
        <v>-1.2535388597359689E-2</v>
      </c>
      <c r="AI80" s="4">
        <f t="shared" si="27"/>
        <v>8.7723447671181204E-3</v>
      </c>
      <c r="AJ80" s="4">
        <f t="shared" si="56"/>
        <v>-0.50333754657346652</v>
      </c>
      <c r="AK80" s="4">
        <f t="shared" si="57"/>
        <v>4.5200893645239004</v>
      </c>
      <c r="AL80" s="4">
        <f t="shared" si="58"/>
        <v>0.97719847311317165</v>
      </c>
      <c r="AM80" s="4">
        <f t="shared" si="59"/>
        <v>10.682460948947694</v>
      </c>
      <c r="AN80" s="14">
        <f t="shared" si="32"/>
        <v>10.262867798756105</v>
      </c>
      <c r="AO80" s="4">
        <f t="shared" si="60"/>
        <v>0.48859923655658583</v>
      </c>
      <c r="AP80" s="4">
        <f t="shared" si="61"/>
        <v>10.251230474473846</v>
      </c>
      <c r="AQ80" s="4">
        <f t="shared" si="62"/>
        <v>0.32678124738840486</v>
      </c>
      <c r="AR80" s="4">
        <f t="shared" si="63"/>
        <v>-0.72895563097209581</v>
      </c>
      <c r="AS80" s="4">
        <f t="shared" si="64"/>
        <v>-0.78400925678108779</v>
      </c>
      <c r="AT80" s="14">
        <f t="shared" si="38"/>
        <v>21.097953415214167</v>
      </c>
      <c r="AU80" s="4">
        <f t="shared" si="65"/>
        <v>-0.38614752060992913</v>
      </c>
      <c r="AV80" s="4">
        <f t="shared" si="66"/>
        <v>21.094419366336538</v>
      </c>
      <c r="AW80" s="4">
        <f t="shared" si="67"/>
        <v>-0.18285795458064255</v>
      </c>
      <c r="BA80" s="4">
        <f t="shared" si="68"/>
        <v>0.32678124738840486</v>
      </c>
      <c r="BB80" s="4">
        <f t="shared" si="43"/>
        <v>0.10887297335788655</v>
      </c>
      <c r="BC80" s="4">
        <f t="shared" si="44"/>
        <v>0.16529782425281248</v>
      </c>
      <c r="BD80" s="4">
        <f t="shared" si="45"/>
        <v>0.48433062580108788</v>
      </c>
      <c r="BE80" s="4">
        <f t="shared" si="46"/>
        <v>22.645200497566428</v>
      </c>
    </row>
    <row r="81" spans="1:57" s="4" customFormat="1" x14ac:dyDescent="0.3">
      <c r="A81" s="4">
        <v>55</v>
      </c>
      <c r="B81" s="4">
        <f t="shared" si="47"/>
        <v>0.23259522556799972</v>
      </c>
      <c r="C81" s="4">
        <f t="shared" si="50"/>
        <v>-0.12215330127929033</v>
      </c>
      <c r="D81" s="4">
        <f t="shared" si="51"/>
        <v>-3.8815334002193391E-2</v>
      </c>
      <c r="E81" s="8">
        <v>-0.62265426959590076</v>
      </c>
      <c r="F81" s="8">
        <v>1.4419308715339689</v>
      </c>
      <c r="G81" s="14">
        <f t="shared" si="7"/>
        <v>3.9846542806249455E-2</v>
      </c>
      <c r="H81" s="14">
        <f t="shared" si="8"/>
        <v>5.604842228185497E-3</v>
      </c>
      <c r="I81" s="4">
        <f t="shared" si="9"/>
        <v>-6.4461041531423249E-2</v>
      </c>
      <c r="J81" s="4">
        <f t="shared" si="10"/>
        <v>-8.3530907264393554E-3</v>
      </c>
      <c r="K81" s="8">
        <v>-0.7256275909603459</v>
      </c>
      <c r="L81" s="8">
        <v>-3.3620890663540712</v>
      </c>
      <c r="M81" s="6">
        <f t="shared" si="11"/>
        <v>2.6364614753937254</v>
      </c>
      <c r="N81" s="4">
        <f t="shared" si="12"/>
        <v>-6.4461041531423249E-2</v>
      </c>
      <c r="O81" s="4">
        <f t="shared" si="13"/>
        <v>-8.3530907264393554E-3</v>
      </c>
      <c r="P81" s="4">
        <f t="shared" si="14"/>
        <v>-5.7692259747867083E-2</v>
      </c>
      <c r="Q81" s="4">
        <f t="shared" si="15"/>
        <v>-3.0462243275754038E-2</v>
      </c>
      <c r="R81" s="4">
        <f t="shared" si="16"/>
        <v>6.5240670598995118E-2</v>
      </c>
      <c r="S81" s="4">
        <f t="shared" si="52"/>
        <v>-0.53582679497901176</v>
      </c>
      <c r="T81" s="4">
        <f t="shared" si="53"/>
        <v>0.70274516756655181</v>
      </c>
      <c r="U81" s="4">
        <f t="shared" si="17"/>
        <v>0.88372004885915134</v>
      </c>
      <c r="V81" s="14">
        <f t="shared" si="18"/>
        <v>-0.48563871577395301</v>
      </c>
      <c r="W81" s="14">
        <f t="shared" si="19"/>
        <v>-0.44415830917005467</v>
      </c>
      <c r="X81" s="8">
        <v>221.17506564249322</v>
      </c>
      <c r="Y81" s="8">
        <v>-49.118111357342464</v>
      </c>
      <c r="Z81" s="4">
        <f t="shared" si="54"/>
        <v>49.265622776569316</v>
      </c>
      <c r="AA81" s="4">
        <f t="shared" si="55"/>
        <v>37.293383115280527</v>
      </c>
      <c r="AB81" s="14">
        <f t="shared" si="20"/>
        <v>-42.179400550013831</v>
      </c>
      <c r="AC81" s="14">
        <f t="shared" si="21"/>
        <v>-46.776808031856483</v>
      </c>
      <c r="AD81" s="4">
        <f t="shared" si="22"/>
        <v>3.2230520765711625E-2</v>
      </c>
      <c r="AE81" s="4">
        <f t="shared" si="23"/>
        <v>4.1765453632196777E-3</v>
      </c>
      <c r="AF81" s="4">
        <f t="shared" si="24"/>
        <v>7.3383900002232064E-2</v>
      </c>
      <c r="AG81" s="4">
        <f t="shared" si="25"/>
        <v>-4.0756097973449149E-3</v>
      </c>
      <c r="AH81" s="4">
        <f t="shared" si="26"/>
        <v>-8.9228584708088126E-3</v>
      </c>
      <c r="AI81" s="4">
        <f t="shared" si="27"/>
        <v>1.242870052378427E-2</v>
      </c>
      <c r="AJ81" s="4">
        <f t="shared" si="56"/>
        <v>0.31835655331572504</v>
      </c>
      <c r="AK81" s="4">
        <f t="shared" si="57"/>
        <v>3.2606249707509809</v>
      </c>
      <c r="AL81" s="4">
        <f t="shared" si="58"/>
        <v>1.2251337380165166</v>
      </c>
      <c r="AM81" s="4">
        <f t="shared" si="59"/>
        <v>10.39141161578562</v>
      </c>
      <c r="AN81" s="14">
        <f t="shared" si="32"/>
        <v>10.124254443892896</v>
      </c>
      <c r="AO81" s="4">
        <f t="shared" si="60"/>
        <v>0.6125668690082583</v>
      </c>
      <c r="AP81" s="4">
        <f t="shared" si="61"/>
        <v>10.105705807892811</v>
      </c>
      <c r="AQ81" s="4">
        <f t="shared" si="62"/>
        <v>0.32827057420988026</v>
      </c>
      <c r="AR81" s="4">
        <f t="shared" si="63"/>
        <v>-0.71133510206720152</v>
      </c>
      <c r="AS81" s="4">
        <f t="shared" si="64"/>
        <v>-0.29778436368616745</v>
      </c>
      <c r="AT81" s="14">
        <f t="shared" si="38"/>
        <v>21.533713614518224</v>
      </c>
      <c r="AU81" s="4">
        <f t="shared" si="65"/>
        <v>-0.24103525347238353</v>
      </c>
      <c r="AV81" s="4">
        <f t="shared" si="66"/>
        <v>21.532364571469408</v>
      </c>
      <c r="AW81" s="4">
        <f t="shared" si="67"/>
        <v>-0.22668762714936389</v>
      </c>
      <c r="BA81" s="4">
        <f t="shared" si="68"/>
        <v>0.32827057420988026</v>
      </c>
      <c r="BB81" s="4">
        <f t="shared" si="43"/>
        <v>0.11044192428870939</v>
      </c>
      <c r="BC81" s="4">
        <f t="shared" si="44"/>
        <v>0.16813418403657648</v>
      </c>
      <c r="BD81" s="4">
        <f t="shared" si="45"/>
        <v>0.86547272240972639</v>
      </c>
      <c r="BE81" s="4">
        <f t="shared" si="46"/>
        <v>40.282164103705234</v>
      </c>
    </row>
    <row r="82" spans="1:57" s="4" customFormat="1" x14ac:dyDescent="0.3">
      <c r="A82" s="4">
        <v>56</v>
      </c>
      <c r="B82" s="4">
        <f t="shared" si="47"/>
        <v>0.23690254455999971</v>
      </c>
      <c r="C82" s="4">
        <f t="shared" si="50"/>
        <v>-0.12398244550963555</v>
      </c>
      <c r="D82" s="4">
        <f t="shared" si="51"/>
        <v>-3.5450849718747644E-2</v>
      </c>
      <c r="E82" s="8">
        <v>-0.80825112769174678</v>
      </c>
      <c r="F82" s="8">
        <v>1.4314265379735542</v>
      </c>
      <c r="G82" s="14">
        <f t="shared" si="7"/>
        <v>3.7486447519222491E-2</v>
      </c>
      <c r="H82" s="14">
        <f t="shared" si="8"/>
        <v>5.2837316549220817E-3</v>
      </c>
      <c r="I82" s="4">
        <f t="shared" si="9"/>
        <v>-6.4369743177834157E-2</v>
      </c>
      <c r="J82" s="4">
        <f t="shared" si="10"/>
        <v>-9.029737715995587E-3</v>
      </c>
      <c r="K82" s="8">
        <v>0.26688636413060018</v>
      </c>
      <c r="L82" s="8">
        <v>-3.5313627300029045</v>
      </c>
      <c r="M82" s="6">
        <f t="shared" si="11"/>
        <v>3.7982490941335048</v>
      </c>
      <c r="N82" s="4">
        <f t="shared" si="12"/>
        <v>-6.4369743177834157E-2</v>
      </c>
      <c r="O82" s="4">
        <f t="shared" si="13"/>
        <v>-9.029737715995587E-3</v>
      </c>
      <c r="P82" s="4">
        <f t="shared" si="14"/>
        <v>-5.9612702331801395E-2</v>
      </c>
      <c r="Q82" s="4">
        <f t="shared" si="15"/>
        <v>-2.6421112002752059E-2</v>
      </c>
      <c r="R82" s="4">
        <f t="shared" si="16"/>
        <v>6.5205440254337124E-2</v>
      </c>
      <c r="S82" s="4">
        <f t="shared" si="52"/>
        <v>-0.30901699437496521</v>
      </c>
      <c r="T82" s="4">
        <f t="shared" si="53"/>
        <v>0.85741587002035202</v>
      </c>
      <c r="U82" s="4">
        <f t="shared" si="17"/>
        <v>0.9114019294336031</v>
      </c>
      <c r="V82" s="14">
        <f t="shared" si="18"/>
        <v>-0.28418114966169872</v>
      </c>
      <c r="W82" s="14">
        <f t="shared" si="19"/>
        <v>-0.64601277540362401</v>
      </c>
      <c r="X82" s="8">
        <v>236.63975006248882</v>
      </c>
      <c r="Y82" s="8">
        <v>-29.612162183136338</v>
      </c>
      <c r="Z82" s="4">
        <f t="shared" si="54"/>
        <v>55.493120807460031</v>
      </c>
      <c r="AA82" s="4">
        <f t="shared" si="55"/>
        <v>34.429705267666691</v>
      </c>
      <c r="AB82" s="14">
        <f t="shared" si="20"/>
        <v>-48.701255065679732</v>
      </c>
      <c r="AC82" s="14">
        <f t="shared" si="21"/>
        <v>-46.515825492183289</v>
      </c>
      <c r="AD82" s="4">
        <f t="shared" si="22"/>
        <v>3.2184871588917079E-2</v>
      </c>
      <c r="AE82" s="4">
        <f t="shared" si="23"/>
        <v>4.5148688579977935E-3</v>
      </c>
      <c r="AF82" s="4">
        <f t="shared" si="24"/>
        <v>7.543287058412361E-2</v>
      </c>
      <c r="AG82" s="4">
        <f t="shared" si="25"/>
        <v>-1.5389524579194E-3</v>
      </c>
      <c r="AH82" s="4">
        <f t="shared" si="26"/>
        <v>-1.1063127406289452E-2</v>
      </c>
      <c r="AI82" s="4">
        <f t="shared" si="27"/>
        <v>1.0568690173914987E-2</v>
      </c>
      <c r="AJ82" s="4">
        <f t="shared" si="56"/>
        <v>0.53533428776114289</v>
      </c>
      <c r="AK82" s="4">
        <f t="shared" si="57"/>
        <v>2.0187328241098275</v>
      </c>
      <c r="AL82" s="4">
        <f t="shared" si="58"/>
        <v>1.6014392511843776</v>
      </c>
      <c r="AM82" s="4">
        <f t="shared" si="59"/>
        <v>9.6352743792795223</v>
      </c>
      <c r="AN82" s="14">
        <f t="shared" si="32"/>
        <v>9.7605367276636503</v>
      </c>
      <c r="AO82" s="4">
        <f t="shared" si="60"/>
        <v>0.80071962559218879</v>
      </c>
      <c r="AP82" s="4">
        <f t="shared" si="61"/>
        <v>9.7276371896397613</v>
      </c>
      <c r="AQ82" s="4">
        <f t="shared" si="62"/>
        <v>0.31669789791370373</v>
      </c>
      <c r="AR82" s="4">
        <f t="shared" si="63"/>
        <v>-0.45092474928775161</v>
      </c>
      <c r="AS82" s="4">
        <f t="shared" si="64"/>
        <v>-0.19580603195858817</v>
      </c>
      <c r="AT82" s="14">
        <f t="shared" si="38"/>
        <v>21.278253723696722</v>
      </c>
      <c r="AU82" s="4">
        <f t="shared" si="65"/>
        <v>0.25960992644688685</v>
      </c>
      <c r="AV82" s="4">
        <f t="shared" si="66"/>
        <v>21.276669951289456</v>
      </c>
      <c r="AW82" s="4">
        <f t="shared" si="67"/>
        <v>-0.18018772140623401</v>
      </c>
      <c r="BA82" s="4">
        <f t="shared" si="68"/>
        <v>0.31669789791370373</v>
      </c>
      <c r="BB82" s="4">
        <f t="shared" si="43"/>
        <v>0.11292009905036415</v>
      </c>
      <c r="BC82" s="4">
        <f t="shared" si="44"/>
        <v>0.17253280138216553</v>
      </c>
      <c r="BD82" s="4">
        <f t="shared" si="45"/>
        <v>1.2028975038647103</v>
      </c>
      <c r="BE82" s="4">
        <f t="shared" si="46"/>
        <v>58.032971368863457</v>
      </c>
    </row>
    <row r="83" spans="1:57" s="4" customFormat="1" x14ac:dyDescent="0.3">
      <c r="A83" s="4">
        <v>57</v>
      </c>
      <c r="B83" s="4">
        <f t="shared" si="47"/>
        <v>0.24120986355199969</v>
      </c>
      <c r="C83" s="4">
        <f t="shared" si="50"/>
        <v>-0.12478743405003437</v>
      </c>
      <c r="D83" s="4">
        <f t="shared" si="51"/>
        <v>-3.1448431371070909E-2</v>
      </c>
      <c r="E83" s="8">
        <v>-1.4048827223187701</v>
      </c>
      <c r="F83" s="8">
        <v>1.2930414274023292</v>
      </c>
      <c r="G83" s="14">
        <f t="shared" si="7"/>
        <v>3.2098861833939063E-2</v>
      </c>
      <c r="H83" s="14">
        <f t="shared" si="8"/>
        <v>8.5719118361766156E-3</v>
      </c>
      <c r="I83" s="4">
        <f t="shared" si="9"/>
        <v>-6.250877502585514E-2</v>
      </c>
      <c r="J83" s="4">
        <f t="shared" si="10"/>
        <v>-1.7822823703527703E-2</v>
      </c>
      <c r="K83" s="8">
        <v>1.295649864407507</v>
      </c>
      <c r="L83" s="8">
        <v>-3.6184924794734603</v>
      </c>
      <c r="M83" s="6">
        <f t="shared" si="11"/>
        <v>4.9141423438809673</v>
      </c>
      <c r="N83" s="4">
        <f t="shared" si="12"/>
        <v>-6.250877502585514E-2</v>
      </c>
      <c r="O83" s="4">
        <f t="shared" si="13"/>
        <v>-1.7822823703527703E-2</v>
      </c>
      <c r="P83" s="4">
        <f t="shared" si="14"/>
        <v>-6.2278659024179228E-2</v>
      </c>
      <c r="Q83" s="4">
        <f t="shared" si="15"/>
        <v>-1.3625607667543206E-2</v>
      </c>
      <c r="R83" s="4">
        <f t="shared" si="16"/>
        <v>6.3751772949148577E-2</v>
      </c>
      <c r="S83" s="4">
        <f t="shared" si="52"/>
        <v>-6.2790519529332803E-2</v>
      </c>
      <c r="T83" s="4">
        <f t="shared" si="53"/>
        <v>0.99856461200851776</v>
      </c>
      <c r="U83" s="4">
        <f t="shared" si="17"/>
        <v>1.0005368227599047</v>
      </c>
      <c r="V83" s="14">
        <f t="shared" si="18"/>
        <v>-1.5952782722058717E-2</v>
      </c>
      <c r="W83" s="14">
        <f t="shared" si="19"/>
        <v>-0.8530684157965216</v>
      </c>
      <c r="X83" s="8">
        <v>240.17012971427221</v>
      </c>
      <c r="Y83" s="8">
        <v>-10.853988941619081</v>
      </c>
      <c r="Z83" s="4">
        <f t="shared" si="54"/>
        <v>58.233781968596013</v>
      </c>
      <c r="AA83" s="4">
        <f t="shared" si="55"/>
        <v>31.023050400672766</v>
      </c>
      <c r="AB83" s="14">
        <f t="shared" si="20"/>
        <v>-54.231761135635388</v>
      </c>
      <c r="AC83" s="14">
        <f t="shared" si="21"/>
        <v>-45.045818114526</v>
      </c>
      <c r="AD83" s="4">
        <f t="shared" si="22"/>
        <v>3.125438751292757E-2</v>
      </c>
      <c r="AE83" s="4">
        <f t="shared" si="23"/>
        <v>8.9114118517638514E-3</v>
      </c>
      <c r="AF83" s="4">
        <f t="shared" si="24"/>
        <v>7.7598673620975223E-2</v>
      </c>
      <c r="AG83" s="4">
        <f t="shared" si="25"/>
        <v>1.5295975787844408E-2</v>
      </c>
      <c r="AH83" s="4">
        <f t="shared" si="26"/>
        <v>-1.5089898595120079E-2</v>
      </c>
      <c r="AI83" s="4">
        <f t="shared" si="27"/>
        <v>2.5268479156832948E-3</v>
      </c>
      <c r="AJ83" s="4">
        <f t="shared" si="56"/>
        <v>0.62500915330804796</v>
      </c>
      <c r="AK83" s="4">
        <f t="shared" si="57"/>
        <v>0.91183247803633194</v>
      </c>
      <c r="AL83" s="4">
        <f t="shared" si="58"/>
        <v>2.7127970854798176</v>
      </c>
      <c r="AM83" s="4">
        <f t="shared" si="59"/>
        <v>8.4331624446127833</v>
      </c>
      <c r="AN83" s="14">
        <f t="shared" si="32"/>
        <v>9.2268251210317516</v>
      </c>
      <c r="AO83" s="4">
        <f t="shared" si="60"/>
        <v>1.3563985427399088</v>
      </c>
      <c r="AP83" s="4">
        <f t="shared" si="61"/>
        <v>9.1265812223063918</v>
      </c>
      <c r="AQ83" s="4">
        <f t="shared" si="62"/>
        <v>0.29733313223965979</v>
      </c>
      <c r="AR83" s="4">
        <f t="shared" si="63"/>
        <v>-0.22500578285466957</v>
      </c>
      <c r="AS83" s="4">
        <f t="shared" si="64"/>
        <v>-0.13070034006447251</v>
      </c>
      <c r="AT83" s="14">
        <f t="shared" si="38"/>
        <v>20.782155915591325</v>
      </c>
      <c r="AU83" s="4">
        <f t="shared" si="65"/>
        <v>1.0863916033143053</v>
      </c>
      <c r="AV83" s="4">
        <f t="shared" si="66"/>
        <v>20.753740814229026</v>
      </c>
      <c r="AW83" s="4">
        <f t="shared" si="67"/>
        <v>-7.4213035322426457E-2</v>
      </c>
      <c r="BA83" s="4">
        <f t="shared" si="68"/>
        <v>0.29733313223965979</v>
      </c>
      <c r="BB83" s="4">
        <f t="shared" si="43"/>
        <v>0.11642242950196532</v>
      </c>
      <c r="BC83" s="4">
        <f t="shared" si="44"/>
        <v>0.17870108852614455</v>
      </c>
      <c r="BD83" s="4">
        <f t="shared" si="45"/>
        <v>1.4611373353776713</v>
      </c>
      <c r="BE83" s="4">
        <f t="shared" si="46"/>
        <v>75.08256432824146</v>
      </c>
    </row>
    <row r="84" spans="1:57" s="4" customFormat="1" x14ac:dyDescent="0.3">
      <c r="A84" s="4">
        <v>58</v>
      </c>
      <c r="B84" s="4">
        <f t="shared" si="47"/>
        <v>0.24551718254399968</v>
      </c>
      <c r="C84" s="4">
        <f t="shared" si="50"/>
        <v>-0.12451768650995272</v>
      </c>
      <c r="D84" s="4">
        <f t="shared" si="51"/>
        <v>-2.6871199487434872E-2</v>
      </c>
      <c r="E84" s="8">
        <v>-1.4242625155126347</v>
      </c>
      <c r="F84" s="8">
        <v>1.3388001709423278</v>
      </c>
      <c r="G84" s="14">
        <f t="shared" si="7"/>
        <v>3.0987013611224398E-2</v>
      </c>
      <c r="H84" s="14">
        <f t="shared" si="8"/>
        <v>7.4584515041872523E-3</v>
      </c>
      <c r="I84" s="4">
        <f t="shared" si="9"/>
        <v>-6.3258609491104997E-2</v>
      </c>
      <c r="J84" s="4">
        <f t="shared" si="10"/>
        <v>-1.4944842764374607E-2</v>
      </c>
      <c r="K84" s="8">
        <v>2.3155888531152407</v>
      </c>
      <c r="L84" s="8">
        <v>-3.626761404178326</v>
      </c>
      <c r="M84" s="6">
        <f t="shared" si="11"/>
        <v>5.9423502572935671</v>
      </c>
      <c r="N84" s="4">
        <f t="shared" si="12"/>
        <v>-6.3258609491104997E-2</v>
      </c>
      <c r="O84" s="4">
        <f t="shared" si="13"/>
        <v>-1.4944842764374607E-2</v>
      </c>
      <c r="P84" s="4">
        <f t="shared" si="14"/>
        <v>-6.1259077018847724E-2</v>
      </c>
      <c r="Q84" s="4">
        <f t="shared" si="15"/>
        <v>-1.1926356723060265E-2</v>
      </c>
      <c r="R84" s="4">
        <f t="shared" si="16"/>
        <v>6.2409234107516511E-2</v>
      </c>
      <c r="S84" s="4">
        <f t="shared" si="52"/>
        <v>0.18738131458570476</v>
      </c>
      <c r="T84" s="4">
        <f t="shared" si="53"/>
        <v>1.1239653935517242</v>
      </c>
      <c r="U84" s="4">
        <f t="shared" si="17"/>
        <v>1.1394779343882657</v>
      </c>
      <c r="V84" s="14">
        <f t="shared" si="18"/>
        <v>0.21396615482885795</v>
      </c>
      <c r="W84" s="14">
        <f t="shared" si="19"/>
        <v>-1.0363923460643676</v>
      </c>
      <c r="X84" s="8">
        <v>231.29649921349488</v>
      </c>
      <c r="Y84" s="8">
        <v>6.6754250166582256</v>
      </c>
      <c r="Z84" s="4">
        <f t="shared" si="54"/>
        <v>57.31540043977639</v>
      </c>
      <c r="AA84" s="4">
        <f t="shared" si="55"/>
        <v>27.127143496588218</v>
      </c>
      <c r="AB84" s="14">
        <f t="shared" si="20"/>
        <v>-53.296578804238791</v>
      </c>
      <c r="AC84" s="14">
        <f t="shared" si="21"/>
        <v>-41.457907642115906</v>
      </c>
      <c r="AD84" s="4">
        <f t="shared" si="22"/>
        <v>3.1629304745552499E-2</v>
      </c>
      <c r="AE84" s="4">
        <f t="shared" si="23"/>
        <v>7.4724213821873034E-3</v>
      </c>
      <c r="AF84" s="4">
        <f t="shared" si="24"/>
        <v>7.8394641194916653E-2</v>
      </c>
      <c r="AG84" s="4">
        <f t="shared" si="25"/>
        <v>1.27108901549381E-2</v>
      </c>
      <c r="AH84" s="4">
        <f t="shared" si="26"/>
        <v>-1.5136031703811663E-2</v>
      </c>
      <c r="AI84" s="4">
        <f t="shared" si="27"/>
        <v>2.2339526094365069E-3</v>
      </c>
      <c r="AJ84" s="4">
        <f t="shared" si="56"/>
        <v>0.93182886271432108</v>
      </c>
      <c r="AK84" s="4">
        <f t="shared" si="57"/>
        <v>-0.22570263516173372</v>
      </c>
      <c r="AL84" s="4">
        <f t="shared" si="58"/>
        <v>2.4905789635521796</v>
      </c>
      <c r="AM84" s="4">
        <f t="shared" si="59"/>
        <v>7.1301115878487007</v>
      </c>
      <c r="AN84" s="14">
        <f t="shared" si="32"/>
        <v>8.5660560705351969</v>
      </c>
      <c r="AO84" s="4">
        <f t="shared" si="60"/>
        <v>1.2452894817760898</v>
      </c>
      <c r="AP84" s="4">
        <f t="shared" si="61"/>
        <v>8.4750557939243514</v>
      </c>
      <c r="AQ84" s="4">
        <f t="shared" si="62"/>
        <v>0.27736545019223025</v>
      </c>
      <c r="AR84" s="4">
        <f t="shared" si="63"/>
        <v>-0.18417767028682955</v>
      </c>
      <c r="AS84" s="4">
        <f t="shared" si="64"/>
        <v>0.13042351310545899</v>
      </c>
      <c r="AT84" s="14">
        <f t="shared" si="38"/>
        <v>20.44124251910003</v>
      </c>
      <c r="AU84" s="4">
        <f t="shared" si="65"/>
        <v>1.0242762774318943</v>
      </c>
      <c r="AV84" s="4">
        <f t="shared" si="66"/>
        <v>20.4155640096509</v>
      </c>
      <c r="AW84" s="4">
        <f t="shared" si="67"/>
        <v>-5.9905961301387797E-2</v>
      </c>
      <c r="BA84" s="4">
        <f t="shared" si="68"/>
        <v>0.27736545019223025</v>
      </c>
      <c r="BB84" s="4">
        <f t="shared" si="43"/>
        <v>0.12099949603404696</v>
      </c>
      <c r="BC84" s="4">
        <f t="shared" si="44"/>
        <v>0.18225857305289467</v>
      </c>
      <c r="BD84" s="4">
        <f t="shared" si="45"/>
        <v>1.6482026543141455</v>
      </c>
      <c r="BE84" s="4">
        <f t="shared" si="46"/>
        <v>90.792424035040057</v>
      </c>
    </row>
    <row r="85" spans="1:57" s="4" customFormat="1" x14ac:dyDescent="0.3">
      <c r="A85" s="4">
        <v>59</v>
      </c>
      <c r="B85" s="4">
        <f t="shared" si="47"/>
        <v>0.24982450153599967</v>
      </c>
      <c r="C85" s="4">
        <f t="shared" si="50"/>
        <v>-0.12319015211939602</v>
      </c>
      <c r="D85" s="4">
        <f t="shared" si="51"/>
        <v>-2.1791339748950273E-2</v>
      </c>
      <c r="E85" s="8">
        <v>-1.5242257147673193</v>
      </c>
      <c r="F85" s="8">
        <v>1.359498412237349</v>
      </c>
      <c r="G85" s="14">
        <f t="shared" si="7"/>
        <v>2.906895978577681E-2</v>
      </c>
      <c r="H85" s="14">
        <f t="shared" si="8"/>
        <v>6.734400991798983E-3</v>
      </c>
      <c r="I85" s="4">
        <f t="shared" si="9"/>
        <v>-6.3554369311863215E-2</v>
      </c>
      <c r="J85" s="4">
        <f t="shared" si="10"/>
        <v>-1.3632393090404173E-2</v>
      </c>
      <c r="K85" s="8">
        <v>3.2705605897315397</v>
      </c>
      <c r="L85" s="8">
        <v>-3.5638796901838607</v>
      </c>
      <c r="M85" s="6">
        <f t="shared" si="11"/>
        <v>6.8344402799154</v>
      </c>
      <c r="N85" s="4">
        <f t="shared" si="12"/>
        <v>-6.3554369311863215E-2</v>
      </c>
      <c r="O85" s="4">
        <f t="shared" si="13"/>
        <v>-1.3632393090404173E-2</v>
      </c>
      <c r="P85" s="4">
        <f t="shared" si="14"/>
        <v>-5.9635782807532803E-2</v>
      </c>
      <c r="Q85" s="4">
        <f t="shared" si="15"/>
        <v>-8.1589466585460999E-3</v>
      </c>
      <c r="R85" s="4">
        <f t="shared" si="16"/>
        <v>6.0191319985893534E-2</v>
      </c>
      <c r="S85" s="4">
        <f t="shared" si="52"/>
        <v>0.42577929156505345</v>
      </c>
      <c r="T85" s="4">
        <f t="shared" si="53"/>
        <v>1.2316405694142389</v>
      </c>
      <c r="U85" s="4">
        <f t="shared" si="17"/>
        <v>1.3031601963506518</v>
      </c>
      <c r="V85" s="14">
        <f t="shared" si="18"/>
        <v>0.44767917103338495</v>
      </c>
      <c r="W85" s="14">
        <f t="shared" si="19"/>
        <v>-1.2001828843893516</v>
      </c>
      <c r="X85" s="8">
        <v>210.25649020413454</v>
      </c>
      <c r="Y85" s="8">
        <v>22.00877923768374</v>
      </c>
      <c r="Z85" s="4">
        <f t="shared" si="54"/>
        <v>52.795681510027919</v>
      </c>
      <c r="AA85" s="4">
        <f t="shared" si="55"/>
        <v>22.803425334592436</v>
      </c>
      <c r="AB85" s="14">
        <f t="shared" si="20"/>
        <v>-49.335060372088698</v>
      </c>
      <c r="AC85" s="14">
        <f t="shared" si="21"/>
        <v>-36.480568810739882</v>
      </c>
      <c r="AD85" s="4">
        <f t="shared" si="22"/>
        <v>3.1777184655931608E-2</v>
      </c>
      <c r="AE85" s="4">
        <f t="shared" si="23"/>
        <v>6.8161965452020867E-3</v>
      </c>
      <c r="AF85" s="4">
        <f t="shared" si="24"/>
        <v>7.8837780822741205E-2</v>
      </c>
      <c r="AG85" s="4">
        <f t="shared" si="25"/>
        <v>1.2920120257030614E-2</v>
      </c>
      <c r="AH85" s="4">
        <f t="shared" si="26"/>
        <v>-1.5283411510877995E-2</v>
      </c>
      <c r="AI85" s="4">
        <f t="shared" si="27"/>
        <v>7.1227283337355865E-4</v>
      </c>
      <c r="AJ85" s="4">
        <f t="shared" si="56"/>
        <v>1.1072515289298241</v>
      </c>
      <c r="AK85" s="4">
        <f t="shared" si="57"/>
        <v>-1.2256058085427621</v>
      </c>
      <c r="AL85" s="4">
        <f t="shared" si="58"/>
        <v>2.2004943199510896</v>
      </c>
      <c r="AM85" s="4">
        <f t="shared" si="59"/>
        <v>5.5286634058895867</v>
      </c>
      <c r="AN85" s="14">
        <f t="shared" si="32"/>
        <v>7.75280019733888</v>
      </c>
      <c r="AO85" s="4">
        <f t="shared" si="60"/>
        <v>1.1002471599755448</v>
      </c>
      <c r="AP85" s="4">
        <f t="shared" si="61"/>
        <v>7.6743317029447935</v>
      </c>
      <c r="AQ85" s="4">
        <f t="shared" si="62"/>
        <v>0.2513681565260405</v>
      </c>
      <c r="AR85" s="4">
        <f t="shared" si="63"/>
        <v>-0.17844199832288932</v>
      </c>
      <c r="AS85" s="4">
        <f t="shared" si="64"/>
        <v>0.34541597703694871</v>
      </c>
      <c r="AT85" s="14">
        <f t="shared" si="38"/>
        <v>19.892576754098393</v>
      </c>
      <c r="AU85" s="4">
        <f t="shared" si="65"/>
        <v>0.88611676198807765</v>
      </c>
      <c r="AV85" s="4">
        <f t="shared" si="66"/>
        <v>19.872830875389131</v>
      </c>
      <c r="AW85" s="4">
        <f t="shared" si="67"/>
        <v>-3.508798956098011E-2</v>
      </c>
      <c r="BA85" s="4">
        <f t="shared" si="68"/>
        <v>0.2513681565260405</v>
      </c>
      <c r="BB85" s="4">
        <f t="shared" si="43"/>
        <v>0.12663434941660365</v>
      </c>
      <c r="BC85" s="4">
        <f t="shared" si="44"/>
        <v>0.18627013222413646</v>
      </c>
      <c r="BD85" s="4">
        <f t="shared" si="45"/>
        <v>1.7179606540496504</v>
      </c>
      <c r="BE85" s="4">
        <f t="shared" si="46"/>
        <v>104.42255556622972</v>
      </c>
    </row>
    <row r="86" spans="1:57" s="4" customFormat="1" x14ac:dyDescent="0.3">
      <c r="A86" s="4">
        <v>60</v>
      </c>
      <c r="B86" s="4">
        <f t="shared" si="47"/>
        <v>0.25413182052799965</v>
      </c>
      <c r="C86" s="4">
        <f t="shared" si="50"/>
        <v>-0.12088824474645292</v>
      </c>
      <c r="D86" s="4">
        <f t="shared" si="51"/>
        <v>-1.6288964578254128E-2</v>
      </c>
      <c r="E86" s="8">
        <v>-1.4226562278558206</v>
      </c>
      <c r="F86" s="8">
        <v>1.4370361432770098</v>
      </c>
      <c r="G86" s="14">
        <f t="shared" si="7"/>
        <v>2.6204013733681461E-2</v>
      </c>
      <c r="H86" s="14">
        <f t="shared" si="8"/>
        <v>3.1039308174346733E-3</v>
      </c>
      <c r="I86" s="4">
        <f t="shared" si="9"/>
        <v>-6.4419383396442542E-2</v>
      </c>
      <c r="J86" s="4">
        <f t="shared" si="10"/>
        <v>-8.6685086850128087E-3</v>
      </c>
      <c r="K86" s="8">
        <v>4.1105523825772607</v>
      </c>
      <c r="L86" s="8">
        <v>-3.4420552924014554</v>
      </c>
      <c r="M86" s="6">
        <f t="shared" si="11"/>
        <v>7.5526076749787165</v>
      </c>
      <c r="N86" s="4">
        <f t="shared" si="12"/>
        <v>-6.4419383396442542E-2</v>
      </c>
      <c r="O86" s="4">
        <f t="shared" si="13"/>
        <v>-8.6685086850128087E-3</v>
      </c>
      <c r="P86" s="4">
        <f t="shared" si="14"/>
        <v>-5.6468861350010377E-2</v>
      </c>
      <c r="Q86" s="4">
        <f t="shared" si="15"/>
        <v>-7.6204558932413194E-3</v>
      </c>
      <c r="R86" s="4">
        <f t="shared" si="16"/>
        <v>5.6980730516443298E-2</v>
      </c>
      <c r="S86" s="4">
        <f t="shared" si="52"/>
        <v>0.63742398974867265</v>
      </c>
      <c r="T86" s="4">
        <f t="shared" si="53"/>
        <v>1.319892037750678</v>
      </c>
      <c r="U86" s="4">
        <f t="shared" si="17"/>
        <v>1.4657504337453744</v>
      </c>
      <c r="V86" s="14">
        <f t="shared" si="18"/>
        <v>0.6359371928168609</v>
      </c>
      <c r="W86" s="14">
        <f t="shared" si="19"/>
        <v>-1.3302751707614247</v>
      </c>
      <c r="X86" s="8">
        <v>177.91902819882426</v>
      </c>
      <c r="Y86" s="8">
        <v>33.848238160207494</v>
      </c>
      <c r="Z86" s="4">
        <f t="shared" si="54"/>
        <v>44.958615742070158</v>
      </c>
      <c r="AA86" s="4">
        <f t="shared" si="55"/>
        <v>18.120083532964131</v>
      </c>
      <c r="AB86" s="14">
        <f t="shared" si="20"/>
        <v>-41.592019412868851</v>
      </c>
      <c r="AC86" s="14">
        <f t="shared" si="21"/>
        <v>-30.115988715268582</v>
      </c>
      <c r="AD86" s="4">
        <f t="shared" si="22"/>
        <v>3.2209691698221271E-2</v>
      </c>
      <c r="AE86" s="4">
        <f t="shared" si="23"/>
        <v>4.3342543425064044E-3</v>
      </c>
      <c r="AF86" s="4">
        <f t="shared" si="24"/>
        <v>7.9551807204607E-2</v>
      </c>
      <c r="AG86" s="4">
        <f t="shared" si="25"/>
        <v>6.4102461471094857E-3</v>
      </c>
      <c r="AH86" s="4">
        <f t="shared" si="26"/>
        <v>-1.5132423808164456E-2</v>
      </c>
      <c r="AI86" s="4">
        <f t="shared" si="27"/>
        <v>2.2582625379033235E-3</v>
      </c>
      <c r="AJ86" s="4">
        <f t="shared" si="56"/>
        <v>1.0566381505504765</v>
      </c>
      <c r="AK86" s="4">
        <f t="shared" si="57"/>
        <v>-2.077780354061967</v>
      </c>
      <c r="AL86" s="4">
        <f t="shared" si="58"/>
        <v>1.2835488773361381</v>
      </c>
      <c r="AM86" s="4">
        <f t="shared" si="59"/>
        <v>3.7261710306201699</v>
      </c>
      <c r="AN86" s="14">
        <f t="shared" si="32"/>
        <v>6.8034228023716858</v>
      </c>
      <c r="AO86" s="4">
        <f t="shared" si="60"/>
        <v>0.64177443866806905</v>
      </c>
      <c r="AP86" s="4">
        <f t="shared" si="61"/>
        <v>6.7730855153100853</v>
      </c>
      <c r="AQ86" s="4">
        <f t="shared" si="62"/>
        <v>0.22094060994153267</v>
      </c>
      <c r="AR86" s="4">
        <f t="shared" si="63"/>
        <v>-0.1028468847908591</v>
      </c>
      <c r="AS86" s="4">
        <f t="shared" si="64"/>
        <v>0.53896120286995297</v>
      </c>
      <c r="AT86" s="14">
        <f t="shared" si="38"/>
        <v>19.210833556963053</v>
      </c>
      <c r="AU86" s="4">
        <f t="shared" si="65"/>
        <v>0.51835817691903818</v>
      </c>
      <c r="AV86" s="4">
        <f t="shared" si="66"/>
        <v>19.203838958754027</v>
      </c>
      <c r="AW86" s="4">
        <f t="shared" si="67"/>
        <v>-2.1985432310188541E-2</v>
      </c>
      <c r="BA86" s="4">
        <f t="shared" si="68"/>
        <v>0.22094060994153267</v>
      </c>
      <c r="BB86" s="4">
        <f t="shared" si="43"/>
        <v>0.13324357578154672</v>
      </c>
      <c r="BC86" s="4">
        <f t="shared" si="44"/>
        <v>0.18971243713155711</v>
      </c>
      <c r="BD86" s="4">
        <f t="shared" si="45"/>
        <v>1.6686777463588987</v>
      </c>
      <c r="BE86" s="4">
        <f t="shared" si="46"/>
        <v>115.39534509183837</v>
      </c>
    </row>
    <row r="87" spans="1:57" s="4" customFormat="1" x14ac:dyDescent="0.3">
      <c r="A87" s="4">
        <v>61</v>
      </c>
      <c r="B87" s="4">
        <f t="shared" si="47"/>
        <v>0.25843913951999964</v>
      </c>
      <c r="C87" s="4">
        <f t="shared" si="50"/>
        <v>-0.11775660169718852</v>
      </c>
      <c r="D87" s="4">
        <f t="shared" si="51"/>
        <v>-1.0450849718747907E-2</v>
      </c>
      <c r="E87" s="8">
        <v>-1.5180085320770975</v>
      </c>
      <c r="F87" s="8">
        <v>1.4699854920798618</v>
      </c>
      <c r="G87" s="14">
        <f t="shared" si="7"/>
        <v>2.2529238195170109E-2</v>
      </c>
      <c r="H87" s="14">
        <f t="shared" si="8"/>
        <v>2.2946823870823429E-3</v>
      </c>
      <c r="I87" s="4">
        <f t="shared" si="9"/>
        <v>-6.4669987837180143E-2</v>
      </c>
      <c r="J87" s="4">
        <f t="shared" si="10"/>
        <v>-6.5416108978578434E-3</v>
      </c>
      <c r="K87" s="8">
        <v>4.7891801371012157</v>
      </c>
      <c r="L87" s="8">
        <v>-3.2794266052567771</v>
      </c>
      <c r="M87" s="6">
        <f t="shared" si="11"/>
        <v>8.0686067423579928</v>
      </c>
      <c r="N87" s="4">
        <f t="shared" si="12"/>
        <v>-6.4669987837180143E-2</v>
      </c>
      <c r="O87" s="4">
        <f t="shared" si="13"/>
        <v>-6.5416108978578434E-3</v>
      </c>
      <c r="P87" s="4">
        <f t="shared" si="14"/>
        <v>-5.3086613860008375E-2</v>
      </c>
      <c r="Q87" s="4">
        <f t="shared" si="15"/>
        <v>-3.9092388208900632E-3</v>
      </c>
      <c r="R87" s="4">
        <f t="shared" si="16"/>
        <v>5.3230355242853557E-2</v>
      </c>
      <c r="S87" s="4">
        <f t="shared" si="52"/>
        <v>0.80901699437493402</v>
      </c>
      <c r="T87" s="4">
        <f t="shared" si="53"/>
        <v>1.3873280201865044</v>
      </c>
      <c r="U87" s="4">
        <f t="shared" si="17"/>
        <v>1.6059849105088309</v>
      </c>
      <c r="V87" s="14">
        <f t="shared" si="18"/>
        <v>0.81174767828241501</v>
      </c>
      <c r="W87" s="14">
        <f t="shared" si="19"/>
        <v>-1.4294888981559377</v>
      </c>
      <c r="X87" s="8">
        <v>135.66328302967389</v>
      </c>
      <c r="Y87" s="8">
        <v>40.76338611004693</v>
      </c>
      <c r="Z87" s="4">
        <f t="shared" si="54"/>
        <v>34.296634800815596</v>
      </c>
      <c r="AA87" s="4">
        <f t="shared" si="55"/>
        <v>13.150977189607751</v>
      </c>
      <c r="AB87" s="14">
        <f t="shared" si="20"/>
        <v>-31.586526397922917</v>
      </c>
      <c r="AC87" s="14">
        <f t="shared" si="21"/>
        <v>-22.829033267183682</v>
      </c>
      <c r="AD87" s="4">
        <f t="shared" si="22"/>
        <v>3.2334993918590071E-2</v>
      </c>
      <c r="AE87" s="4">
        <f t="shared" si="23"/>
        <v>3.2708054489289217E-3</v>
      </c>
      <c r="AF87" s="4">
        <f t="shared" si="24"/>
        <v>7.9948675669599276E-2</v>
      </c>
      <c r="AG87" s="4">
        <f t="shared" si="25"/>
        <v>5.7343326809539833E-3</v>
      </c>
      <c r="AH87" s="4">
        <f t="shared" si="26"/>
        <v>-1.5278687832419134E-2</v>
      </c>
      <c r="AI87" s="4">
        <f t="shared" si="27"/>
        <v>8.0727821690386046E-4</v>
      </c>
      <c r="AJ87" s="4">
        <f t="shared" si="56"/>
        <v>0.96216057503306662</v>
      </c>
      <c r="AK87" s="4">
        <f t="shared" si="57"/>
        <v>-2.5658150211747133</v>
      </c>
      <c r="AL87" s="4">
        <f t="shared" si="58"/>
        <v>0.66424539299229513</v>
      </c>
      <c r="AM87" s="4">
        <f t="shared" si="59"/>
        <v>1.8958764102217682</v>
      </c>
      <c r="AN87" s="14">
        <f t="shared" si="32"/>
        <v>5.8673456946412834</v>
      </c>
      <c r="AO87" s="4">
        <f t="shared" si="60"/>
        <v>0.33212269649614756</v>
      </c>
      <c r="AP87" s="4">
        <f t="shared" si="61"/>
        <v>5.8579382051108846</v>
      </c>
      <c r="AQ87" s="4">
        <f t="shared" si="62"/>
        <v>0.19050270496314947</v>
      </c>
      <c r="AR87" s="4">
        <f t="shared" si="63"/>
        <v>-0.13140937622724699</v>
      </c>
      <c r="AS87" s="4">
        <f t="shared" si="64"/>
        <v>0.63149303704953041</v>
      </c>
      <c r="AT87" s="14">
        <f t="shared" si="38"/>
        <v>18.400556645552385</v>
      </c>
      <c r="AU87" s="4">
        <f t="shared" si="65"/>
        <v>0.17443144502345118</v>
      </c>
      <c r="AV87" s="4">
        <f t="shared" si="66"/>
        <v>18.399729849570321</v>
      </c>
      <c r="AW87" s="4">
        <f t="shared" si="67"/>
        <v>5.3373486211289551E-3</v>
      </c>
      <c r="BA87" s="4">
        <f t="shared" si="68"/>
        <v>0.19050270496314947</v>
      </c>
      <c r="BB87" s="4">
        <f t="shared" si="43"/>
        <v>0.14068253782281112</v>
      </c>
      <c r="BC87" s="4">
        <f t="shared" si="44"/>
        <v>0.1937691516828195</v>
      </c>
      <c r="BD87" s="4">
        <f t="shared" si="45"/>
        <v>1.5370914097031032</v>
      </c>
      <c r="BE87" s="4">
        <f t="shared" si="46"/>
        <v>123.27923010344347</v>
      </c>
    </row>
    <row r="88" spans="1:57" s="4" customFormat="1" x14ac:dyDescent="0.3">
      <c r="A88" s="4">
        <v>62</v>
      </c>
      <c r="B88" s="4">
        <f t="shared" si="47"/>
        <v>0.26274645851199963</v>
      </c>
      <c r="C88" s="4">
        <f t="shared" si="50"/>
        <v>-0.11399199562176562</v>
      </c>
      <c r="D88" s="4">
        <f t="shared" si="51"/>
        <v>-4.3690657292868099E-3</v>
      </c>
      <c r="E88" s="8">
        <v>-1.5234258259147613</v>
      </c>
      <c r="F88" s="8">
        <v>1.5362356137430051</v>
      </c>
      <c r="G88" s="14">
        <f t="shared" si="7"/>
        <v>1.8465137386759742E-2</v>
      </c>
      <c r="H88" s="14">
        <f t="shared" si="8"/>
        <v>6.7407129344475118E-4</v>
      </c>
      <c r="I88" s="4">
        <f t="shared" si="9"/>
        <v>-6.4961184469992272E-2</v>
      </c>
      <c r="J88" s="4">
        <f t="shared" si="10"/>
        <v>-2.2459991664369374E-3</v>
      </c>
      <c r="K88" s="8">
        <v>5.2674841371633772</v>
      </c>
      <c r="L88" s="8">
        <v>-3.0999060727706307</v>
      </c>
      <c r="M88" s="6">
        <f t="shared" si="11"/>
        <v>8.3673902099340083</v>
      </c>
      <c r="N88" s="4">
        <f t="shared" si="12"/>
        <v>-6.4961184469992272E-2</v>
      </c>
      <c r="O88" s="4">
        <f t="shared" si="13"/>
        <v>-2.2459991664369374E-3</v>
      </c>
      <c r="P88" s="4">
        <f t="shared" si="14"/>
        <v>-4.9030811151773351E-2</v>
      </c>
      <c r="Q88" s="4">
        <f t="shared" si="15"/>
        <v>-2.1230665628498725E-3</v>
      </c>
      <c r="R88" s="4">
        <f t="shared" si="16"/>
        <v>4.907675471983812E-2</v>
      </c>
      <c r="S88" s="4">
        <f t="shared" si="52"/>
        <v>0.92977648588824269</v>
      </c>
      <c r="T88" s="4">
        <f t="shared" si="53"/>
        <v>1.4328850109944011</v>
      </c>
      <c r="U88" s="4">
        <f t="shared" si="17"/>
        <v>1.7081111698139306</v>
      </c>
      <c r="V88" s="14">
        <f t="shared" si="18"/>
        <v>0.92555565290176467</v>
      </c>
      <c r="W88" s="14">
        <f t="shared" si="19"/>
        <v>-1.4897804607357183</v>
      </c>
      <c r="X88" s="8">
        <v>85.277862164932387</v>
      </c>
      <c r="Y88" s="8">
        <v>41.540790038251231</v>
      </c>
      <c r="Z88" s="4">
        <f t="shared" si="54"/>
        <v>21.479670160826245</v>
      </c>
      <c r="AA88" s="4">
        <f t="shared" si="55"/>
        <v>7.9744720799582893</v>
      </c>
      <c r="AB88" s="14">
        <f t="shared" si="20"/>
        <v>-19.220651884218103</v>
      </c>
      <c r="AC88" s="14">
        <f t="shared" si="21"/>
        <v>-14.77376358483089</v>
      </c>
      <c r="AD88" s="4">
        <f t="shared" si="22"/>
        <v>3.2480592234996136E-2</v>
      </c>
      <c r="AE88" s="4">
        <f t="shared" si="23"/>
        <v>1.1229995832184687E-3</v>
      </c>
      <c r="AF88" s="4">
        <f t="shared" si="24"/>
        <v>8.0244021352499084E-2</v>
      </c>
      <c r="AG88" s="4">
        <f t="shared" si="25"/>
        <v>1.5215015317343768E-3</v>
      </c>
      <c r="AH88" s="4">
        <f t="shared" si="26"/>
        <v>-1.5282836882506807E-2</v>
      </c>
      <c r="AI88" s="4">
        <f t="shared" si="27"/>
        <v>7.2449763470256053E-4</v>
      </c>
      <c r="AJ88" s="4">
        <f t="shared" si="56"/>
        <v>0.71753973305952079</v>
      </c>
      <c r="AK88" s="4">
        <f t="shared" si="57"/>
        <v>-2.6769561806497508</v>
      </c>
      <c r="AL88" s="4">
        <f t="shared" si="58"/>
        <v>-8.7912414767658875E-2</v>
      </c>
      <c r="AM88" s="4">
        <f t="shared" si="59"/>
        <v>0.12407847043634586</v>
      </c>
      <c r="AN88" s="14">
        <f t="shared" si="32"/>
        <v>4.9722335328015808</v>
      </c>
      <c r="AO88" s="4">
        <f t="shared" si="60"/>
        <v>-4.3956207383829438E-2</v>
      </c>
      <c r="AP88" s="4">
        <f t="shared" si="61"/>
        <v>4.9720392352181735</v>
      </c>
      <c r="AQ88" s="4">
        <f t="shared" si="62"/>
        <v>0.16144541617295163</v>
      </c>
      <c r="AR88" s="4">
        <f t="shared" si="63"/>
        <v>-0.11676295850727512</v>
      </c>
      <c r="AS88" s="4">
        <f t="shared" si="64"/>
        <v>0.64182311849059648</v>
      </c>
      <c r="AT88" s="14">
        <f t="shared" si="38"/>
        <v>17.527193571006404</v>
      </c>
      <c r="AU88" s="4">
        <f t="shared" si="65"/>
        <v>-0.18407175759255959</v>
      </c>
      <c r="AV88" s="4">
        <f t="shared" si="66"/>
        <v>17.526226977406889</v>
      </c>
      <c r="AW88" s="4">
        <f t="shared" si="67"/>
        <v>3.0119222688286033E-2</v>
      </c>
      <c r="BA88" s="4">
        <f t="shared" si="68"/>
        <v>0.16144541617295163</v>
      </c>
      <c r="BB88" s="4">
        <f t="shared" si="43"/>
        <v>0.148754462890234</v>
      </c>
      <c r="BC88" s="4">
        <f t="shared" si="44"/>
        <v>0.19778527404200735</v>
      </c>
      <c r="BD88" s="4">
        <f t="shared" si="45"/>
        <v>1.350876794724277</v>
      </c>
      <c r="BE88" s="4">
        <f t="shared" si="46"/>
        <v>127.84430521821402</v>
      </c>
    </row>
    <row r="89" spans="1:57" s="4" customFormat="1" x14ac:dyDescent="0.3">
      <c r="A89" s="4">
        <v>63</v>
      </c>
      <c r="B89" s="4">
        <f t="shared" si="47"/>
        <v>0.26705377750399961</v>
      </c>
      <c r="C89" s="4">
        <f t="shared" si="50"/>
        <v>-0.10983097056515567</v>
      </c>
      <c r="D89" s="4">
        <f t="shared" si="51"/>
        <v>1.8604740235337314E-3</v>
      </c>
      <c r="E89" s="8">
        <v>-1.5642370894883613</v>
      </c>
      <c r="F89" s="8">
        <v>1.5977377536065591</v>
      </c>
      <c r="G89" s="14">
        <f t="shared" si="7"/>
        <v>1.425521721250482E-2</v>
      </c>
      <c r="H89" s="14">
        <f t="shared" si="8"/>
        <v>-3.1020434320358503E-4</v>
      </c>
      <c r="I89" s="4">
        <f t="shared" si="9"/>
        <v>-6.4976411611279664E-2</v>
      </c>
      <c r="J89" s="4">
        <f t="shared" si="10"/>
        <v>1.7509809026832123E-3</v>
      </c>
      <c r="K89" s="8">
        <v>5.5153673118031268</v>
      </c>
      <c r="L89" s="8">
        <v>-2.9312081266349126</v>
      </c>
      <c r="M89" s="6">
        <f t="shared" si="11"/>
        <v>8.4465754384380389</v>
      </c>
      <c r="N89" s="4">
        <f t="shared" si="12"/>
        <v>-6.4976411611279664E-2</v>
      </c>
      <c r="O89" s="4">
        <f t="shared" si="13"/>
        <v>1.7509809026832123E-3</v>
      </c>
      <c r="P89" s="4">
        <f t="shared" si="14"/>
        <v>-4.4854558953876009E-2</v>
      </c>
      <c r="Q89" s="4">
        <f t="shared" si="15"/>
        <v>1.0949312085051905E-4</v>
      </c>
      <c r="R89" s="4">
        <f t="shared" si="16"/>
        <v>4.4854692593866388E-2</v>
      </c>
      <c r="S89" s="4">
        <f t="shared" si="52"/>
        <v>0.99211470131447477</v>
      </c>
      <c r="T89" s="4">
        <f t="shared" si="53"/>
        <v>1.455844549214901</v>
      </c>
      <c r="U89" s="4">
        <f t="shared" si="17"/>
        <v>1.7617533686765148</v>
      </c>
      <c r="V89" s="14">
        <f t="shared" si="18"/>
        <v>0.98758610664255342</v>
      </c>
      <c r="W89" s="14">
        <f t="shared" si="19"/>
        <v>-1.5127745316998971</v>
      </c>
      <c r="X89" s="8">
        <v>28.91956275604516</v>
      </c>
      <c r="Y89" s="8">
        <v>35.541399590406108</v>
      </c>
      <c r="Z89" s="4">
        <f t="shared" si="54"/>
        <v>7.3130588479312237</v>
      </c>
      <c r="AA89" s="4">
        <f t="shared" si="55"/>
        <v>2.6722047818891617</v>
      </c>
      <c r="AB89" s="14">
        <f t="shared" si="20"/>
        <v>-5.455738318854733</v>
      </c>
      <c r="AC89" s="14">
        <f t="shared" si="21"/>
        <v>-6.2971067197950941</v>
      </c>
      <c r="AD89" s="4">
        <f t="shared" si="22"/>
        <v>3.2488205805639832E-2</v>
      </c>
      <c r="AE89" s="4">
        <f t="shared" si="23"/>
        <v>-8.7549045134160616E-4</v>
      </c>
      <c r="AF89" s="4">
        <f t="shared" si="24"/>
        <v>8.0276082481965258E-2</v>
      </c>
      <c r="AG89" s="4">
        <f t="shared" si="25"/>
        <v>-1.8513365138597454E-3</v>
      </c>
      <c r="AH89" s="4">
        <f t="shared" si="26"/>
        <v>-1.5299670870685596E-2</v>
      </c>
      <c r="AI89" s="4">
        <f t="shared" si="27"/>
        <v>1.0035561117653299E-4</v>
      </c>
      <c r="AJ89" s="4">
        <f t="shared" si="56"/>
        <v>0.49604378738022015</v>
      </c>
      <c r="AK89" s="4">
        <f t="shared" si="57"/>
        <v>-2.3243970038173791</v>
      </c>
      <c r="AL89" s="4">
        <f t="shared" si="58"/>
        <v>-0.51754273179280275</v>
      </c>
      <c r="AM89" s="4">
        <f t="shared" si="59"/>
        <v>-1.4114840833759719</v>
      </c>
      <c r="AN89" s="14">
        <f t="shared" si="32"/>
        <v>4.2122140971035398</v>
      </c>
      <c r="AO89" s="4">
        <f t="shared" si="60"/>
        <v>-0.25877136589640137</v>
      </c>
      <c r="AP89" s="4">
        <f t="shared" si="61"/>
        <v>4.2042579583120139</v>
      </c>
      <c r="AQ89" s="4">
        <f t="shared" si="62"/>
        <v>0.13681534966956277</v>
      </c>
      <c r="AR89" s="4">
        <f t="shared" si="63"/>
        <v>-0.12788770379844611</v>
      </c>
      <c r="AS89" s="4">
        <f t="shared" si="64"/>
        <v>0.54463396952939958</v>
      </c>
      <c r="AT89" s="14">
        <f t="shared" si="38"/>
        <v>16.646923721531788</v>
      </c>
      <c r="AU89" s="4">
        <f t="shared" si="65"/>
        <v>-0.41223661045453669</v>
      </c>
      <c r="AV89" s="4">
        <f t="shared" si="66"/>
        <v>16.641818721747295</v>
      </c>
      <c r="AW89" s="4">
        <f t="shared" si="67"/>
        <v>5.4366042786429827E-2</v>
      </c>
      <c r="BA89" s="4">
        <f t="shared" si="68"/>
        <v>0.13681534966956277</v>
      </c>
      <c r="BB89" s="4">
        <f t="shared" si="43"/>
        <v>0.15722280693884394</v>
      </c>
      <c r="BC89" s="4">
        <f t="shared" si="44"/>
        <v>0.20207736589271996</v>
      </c>
      <c r="BD89" s="4">
        <f t="shared" si="45"/>
        <v>1.1556211721202407</v>
      </c>
      <c r="BE89" s="4">
        <f t="shared" si="46"/>
        <v>129.05416638969666</v>
      </c>
    </row>
    <row r="90" spans="1:57" s="17" customFormat="1" x14ac:dyDescent="0.3">
      <c r="A90" s="17">
        <v>64</v>
      </c>
      <c r="B90" s="17">
        <f t="shared" si="47"/>
        <v>0.2713610964959996</v>
      </c>
      <c r="C90" s="17">
        <f>+-($C$15-$C$16*$C$21)/2*COS((B90-$C$19*5/8)*$C$23)+$C$16*(B90-$C$19*5/8)-$C$16*$C$21/2</f>
        <v>-0.10542307142753449</v>
      </c>
      <c r="D90" s="17">
        <f t="shared" si="51"/>
        <v>8.1395259764650424E-3</v>
      </c>
      <c r="E90" s="8">
        <v>-1.6340232323023582</v>
      </c>
      <c r="F90" s="8">
        <v>1.6504692154624752</v>
      </c>
      <c r="G90" s="14">
        <f t="shared" si="7"/>
        <v>1.0090408362138481E-2</v>
      </c>
      <c r="H90" s="14">
        <f t="shared" si="8"/>
        <v>-1.0328108819463375E-3</v>
      </c>
      <c r="I90" s="17">
        <f t="shared" si="9"/>
        <v>-6.4793806608334559E-2</v>
      </c>
      <c r="J90" s="17">
        <f t="shared" si="10"/>
        <v>5.173260596736051E-3</v>
      </c>
      <c r="K90" s="8">
        <v>5.9173956241825891</v>
      </c>
      <c r="L90" s="8">
        <v>-2.5700227620931404</v>
      </c>
      <c r="M90" s="6">
        <f t="shared" si="11"/>
        <v>8.4874183862757295</v>
      </c>
      <c r="N90" s="17">
        <f t="shared" si="12"/>
        <v>-6.4793806608334559E-2</v>
      </c>
      <c r="O90" s="17">
        <f t="shared" si="13"/>
        <v>5.173260596736051E-3</v>
      </c>
      <c r="P90" s="17">
        <f t="shared" si="14"/>
        <v>-4.0629264819199928E-2</v>
      </c>
      <c r="Q90" s="17">
        <f t="shared" si="15"/>
        <v>2.9662653797289914E-3</v>
      </c>
      <c r="R90" s="17">
        <f t="shared" si="16"/>
        <v>4.0737401611438788E-2</v>
      </c>
      <c r="S90" s="17">
        <f>+($C$15-$C$16*$C$21)/2*$C$23*SIN($C$23*(B90-$C$19*5/8))+$C$16</f>
        <v>1.0986311174341681</v>
      </c>
      <c r="T90" s="17">
        <f t="shared" si="53"/>
        <v>1.4558445492149032</v>
      </c>
      <c r="U90" s="17">
        <f t="shared" si="17"/>
        <v>1.8238622984407002</v>
      </c>
      <c r="V90" s="14">
        <f t="shared" si="18"/>
        <v>1.1028882857244895</v>
      </c>
      <c r="W90" s="14">
        <f t="shared" si="19"/>
        <v>-1.5297424252437117</v>
      </c>
      <c r="X90" s="8">
        <v>172.93419358699617</v>
      </c>
      <c r="Y90" s="8">
        <v>142.86962742090006</v>
      </c>
      <c r="Z90" s="17">
        <f>+($C$15-$C$16*$C$21)/2*$C$23^2*COS($C$23*(B90-$C$19*5/8))</f>
        <v>45.736705405822825</v>
      </c>
      <c r="AA90" s="17">
        <f t="shared" si="55"/>
        <v>-2.6722047818881096</v>
      </c>
      <c r="AB90" s="14">
        <f t="shared" si="20"/>
        <v>-45.138154831384568</v>
      </c>
      <c r="AC90" s="14">
        <f t="shared" si="21"/>
        <v>-13.749086325071143</v>
      </c>
      <c r="AD90" s="17">
        <f t="shared" si="22"/>
        <v>3.2396903304167279E-2</v>
      </c>
      <c r="AE90" s="17">
        <f t="shared" si="23"/>
        <v>-2.5866302983680255E-3</v>
      </c>
      <c r="AF90" s="17">
        <f t="shared" si="24"/>
        <v>8.0063234836865282E-2</v>
      </c>
      <c r="AG90" s="17">
        <f t="shared" si="25"/>
        <v>-4.2065333478447237E-3</v>
      </c>
      <c r="AH90" s="17">
        <f t="shared" si="26"/>
        <v>-1.5269428228530725E-2</v>
      </c>
      <c r="AI90" s="17">
        <f t="shared" si="27"/>
        <v>-9.6672724889132716E-4</v>
      </c>
      <c r="AJ90" s="17">
        <f t="shared" si="56"/>
        <v>-0.31113762001466599</v>
      </c>
      <c r="AK90" s="17">
        <f t="shared" si="57"/>
        <v>-9.291236483489465</v>
      </c>
      <c r="AL90" s="17">
        <f t="shared" si="58"/>
        <v>-1.8928505117262053</v>
      </c>
      <c r="AM90" s="17">
        <f t="shared" si="59"/>
        <v>-3.7792764726610688</v>
      </c>
      <c r="AN90" s="14">
        <f t="shared" si="32"/>
        <v>3.1651707613290099</v>
      </c>
      <c r="AO90" s="17">
        <f t="shared" si="60"/>
        <v>-0.94642525586310267</v>
      </c>
      <c r="AP90" s="17">
        <f t="shared" si="61"/>
        <v>3.0203617636694657</v>
      </c>
      <c r="AQ90" s="17">
        <f t="shared" si="62"/>
        <v>0.10029842024316003</v>
      </c>
      <c r="AR90" s="17">
        <f t="shared" si="63"/>
        <v>-0.23897079486098788</v>
      </c>
      <c r="AS90" s="17">
        <f t="shared" si="64"/>
        <v>2.1751522720293139</v>
      </c>
      <c r="AT90" s="14">
        <f t="shared" si="38"/>
        <v>17.458153335651648</v>
      </c>
      <c r="AU90" s="17">
        <f t="shared" si="65"/>
        <v>-1.2331902096962881</v>
      </c>
      <c r="AV90" s="17">
        <f t="shared" si="66"/>
        <v>17.414544490104642</v>
      </c>
      <c r="AW90" s="17">
        <f t="shared" si="67"/>
        <v>0.12956195226922107</v>
      </c>
      <c r="BA90" s="17">
        <f t="shared" si="68"/>
        <v>0.10029842024316003</v>
      </c>
      <c r="BB90" s="17">
        <f t="shared" si="43"/>
        <v>0.16593802506846511</v>
      </c>
      <c r="BC90" s="17">
        <f t="shared" si="44"/>
        <v>0.20656728988766504</v>
      </c>
      <c r="BD90" s="17">
        <f t="shared" si="45"/>
        <v>0.85127465608620634</v>
      </c>
      <c r="BE90" s="17">
        <f t="shared" si="46"/>
        <v>129.67820066542271</v>
      </c>
    </row>
    <row r="91" spans="1:57" s="17" customFormat="1" x14ac:dyDescent="0.3">
      <c r="A91" s="17">
        <v>65</v>
      </c>
      <c r="B91" s="17">
        <f t="shared" si="47"/>
        <v>0.27566841548799959</v>
      </c>
      <c r="C91" s="17">
        <f t="shared" ref="C91:C114" si="69">+-($C$15-$C$16*$C$21)/2*COS((B91-$C$19*5/8)*$C$23)+$C$16*(B91-$C$19*5/8)-$C$16*$C$21/2</f>
        <v>-0.10026831554528993</v>
      </c>
      <c r="D91" s="17">
        <f t="shared" si="51"/>
        <v>1.4369065729285591E-2</v>
      </c>
      <c r="E91" s="8">
        <v>-1.6814731637204252</v>
      </c>
      <c r="F91" s="8">
        <v>1.7257885542801579</v>
      </c>
      <c r="G91" s="14">
        <f t="shared" si="7"/>
        <v>5.6347120624788E-3</v>
      </c>
      <c r="H91" s="14">
        <f t="shared" si="8"/>
        <v>-9.5505716438561324E-4</v>
      </c>
      <c r="I91" s="17">
        <f t="shared" si="9"/>
        <v>-6.4220827493289556E-2</v>
      </c>
      <c r="J91" s="17">
        <f t="shared" si="10"/>
        <v>1.0034207296899196E-2</v>
      </c>
      <c r="K91" s="8">
        <v>6.6642104138748914</v>
      </c>
      <c r="L91" s="8">
        <v>-1.8849291561174284</v>
      </c>
      <c r="M91" s="6">
        <f t="shared" si="11"/>
        <v>8.5491395699923203</v>
      </c>
      <c r="N91" s="17">
        <f t="shared" si="12"/>
        <v>-6.4220827493289556E-2</v>
      </c>
      <c r="O91" s="17">
        <f t="shared" si="13"/>
        <v>1.0034207296899196E-2</v>
      </c>
      <c r="P91" s="17">
        <f t="shared" si="14"/>
        <v>-3.6047488052000379E-2</v>
      </c>
      <c r="Q91" s="17">
        <f t="shared" si="15"/>
        <v>4.3348584323863945E-3</v>
      </c>
      <c r="R91" s="17">
        <f t="shared" si="16"/>
        <v>3.6307194775800862E-2</v>
      </c>
      <c r="S91" s="17">
        <f t="shared" ref="S91:S114" si="70">+($C$15-$C$16*$C$21)/2*$C$23*SIN($C$23*(B91-$C$19*5/8))+$C$16</f>
        <v>1.2943378806612342</v>
      </c>
      <c r="T91" s="17">
        <f t="shared" si="53"/>
        <v>1.432885010994408</v>
      </c>
      <c r="U91" s="17">
        <f t="shared" si="17"/>
        <v>1.9309246500179804</v>
      </c>
      <c r="V91" s="14">
        <f t="shared" si="18"/>
        <v>1.3043125194765655</v>
      </c>
      <c r="W91" s="14">
        <f t="shared" si="19"/>
        <v>-1.5520613460924904</v>
      </c>
      <c r="X91" s="8">
        <v>173.70268237745213</v>
      </c>
      <c r="Y91" s="8">
        <v>175.30689731034866</v>
      </c>
      <c r="Z91" s="17">
        <f t="shared" ref="Z91:Z114" si="71">+($C$15-$C$16*$C$21)/2*$C$23^2*COS($C$23*(B91-$C$19*5/8))</f>
        <v>45.01541023978961</v>
      </c>
      <c r="AA91" s="17">
        <f t="shared" si="55"/>
        <v>-7.9744720799572448</v>
      </c>
      <c r="AB91" s="14">
        <f t="shared" si="20"/>
        <v>-45.698348386514368</v>
      </c>
      <c r="AC91" s="14">
        <f t="shared" si="21"/>
        <v>-9.7735968486691647</v>
      </c>
      <c r="AD91" s="17">
        <f t="shared" si="22"/>
        <v>3.2110413746644778E-2</v>
      </c>
      <c r="AE91" s="17">
        <f t="shared" si="23"/>
        <v>-5.017103648449598E-3</v>
      </c>
      <c r="AF91" s="17">
        <f t="shared" si="24"/>
        <v>7.9427215488050346E-2</v>
      </c>
      <c r="AG91" s="17">
        <f t="shared" si="25"/>
        <v>-8.3443066628988063E-3</v>
      </c>
      <c r="AH91" s="17">
        <f t="shared" si="26"/>
        <v>-1.5206387994760789E-2</v>
      </c>
      <c r="AI91" s="17">
        <f t="shared" si="27"/>
        <v>-1.6899006340003904E-3</v>
      </c>
      <c r="AJ91" s="17">
        <f t="shared" si="56"/>
        <v>-1.5308918502870108</v>
      </c>
      <c r="AK91" s="17">
        <f t="shared" si="57"/>
        <v>-11.294005126874106</v>
      </c>
      <c r="AL91" s="17">
        <f t="shared" si="58"/>
        <v>-3.8284542881216512</v>
      </c>
      <c r="AM91" s="17">
        <f t="shared" si="59"/>
        <v>-5.9391582311454698</v>
      </c>
      <c r="AN91" s="14">
        <f t="shared" si="32"/>
        <v>2.7257106904036523</v>
      </c>
      <c r="AO91" s="17">
        <f t="shared" si="60"/>
        <v>-1.9142271440608256</v>
      </c>
      <c r="AP91" s="17">
        <f t="shared" si="61"/>
        <v>1.9404208844272652</v>
      </c>
      <c r="AQ91" s="17">
        <f t="shared" si="62"/>
        <v>7.1911593430018697E-2</v>
      </c>
      <c r="AR91" s="17">
        <f t="shared" si="63"/>
        <v>-0.35027889362444042</v>
      </c>
      <c r="AS91" s="17">
        <f t="shared" si="64"/>
        <v>2.6597805528112115</v>
      </c>
      <c r="AT91" s="14">
        <f t="shared" si="38"/>
        <v>17.076491590975458</v>
      </c>
      <c r="AU91" s="17">
        <f t="shared" si="65"/>
        <v>-2.334561816410154</v>
      </c>
      <c r="AV91" s="17">
        <f t="shared" si="66"/>
        <v>16.916157547800719</v>
      </c>
      <c r="AW91" s="17">
        <f t="shared" si="67"/>
        <v>0.19494109656361316</v>
      </c>
      <c r="BA91" s="17">
        <f t="shared" si="68"/>
        <v>7.1911593430018697E-2</v>
      </c>
      <c r="BB91" s="17">
        <f t="shared" si="43"/>
        <v>0.17540009994270966</v>
      </c>
      <c r="BC91" s="17">
        <f t="shared" si="44"/>
        <v>0.21144758799471003</v>
      </c>
      <c r="BD91" s="17">
        <f t="shared" si="45"/>
        <v>0.61478224893377265</v>
      </c>
      <c r="BE91" s="17">
        <f t="shared" si="46"/>
        <v>130.62123088769263</v>
      </c>
    </row>
    <row r="92" spans="1:57" s="17" customFormat="1" x14ac:dyDescent="0.3">
      <c r="A92" s="17">
        <v>66</v>
      </c>
      <c r="B92" s="17">
        <f t="shared" si="47"/>
        <v>0.27997573447999957</v>
      </c>
      <c r="C92" s="17">
        <f t="shared" si="69"/>
        <v>-9.4279487358794115E-2</v>
      </c>
      <c r="D92" s="17">
        <f t="shared" si="51"/>
        <v>2.0450849718746736E-2</v>
      </c>
      <c r="E92" s="8">
        <v>-1.7483732017917395</v>
      </c>
      <c r="F92" s="8">
        <v>1.7976572669438888</v>
      </c>
      <c r="G92" s="14">
        <f t="shared" ref="G92:G126" si="72">-$C$3*SIN(F92)+$C$2*SIN(E92)-C92</f>
        <v>8.2616406962544853E-4</v>
      </c>
      <c r="H92" s="14">
        <f t="shared" ref="H92:H126" si="73">+-$C$3*COS(F92)-$C$2*COS(E92)-D92</f>
        <v>-4.2570992019328943E-4</v>
      </c>
      <c r="I92" s="17">
        <f t="shared" ref="I92:I126" si="74">+-$C$3*SIN(F92)</f>
        <v>-6.333452006819637E-2</v>
      </c>
      <c r="J92" s="17">
        <f t="shared" ref="J92:J126" si="75">+-$C$3*COS(F92)</f>
        <v>1.4619800536643156E-2</v>
      </c>
      <c r="K92" s="8">
        <v>7.411104415412483</v>
      </c>
      <c r="L92" s="8">
        <v>-1.0606475112369962</v>
      </c>
      <c r="M92" s="6">
        <f t="shared" ref="M92:M126" si="76">+K92-L92</f>
        <v>8.4717519266494783</v>
      </c>
      <c r="N92" s="17">
        <f t="shared" ref="N92:N126" si="77">I92</f>
        <v>-6.333452006819637E-2</v>
      </c>
      <c r="O92" s="17">
        <f t="shared" ref="O92:O126" si="78">J92</f>
        <v>1.4619800536643156E-2</v>
      </c>
      <c r="P92" s="17">
        <f t="shared" ref="P92:P126" si="79">+C92-N92</f>
        <v>-3.0944967290597744E-2</v>
      </c>
      <c r="Q92" s="17">
        <f t="shared" ref="Q92:Q126" si="80">+D92-O92</f>
        <v>5.8310491821035801E-3</v>
      </c>
      <c r="R92" s="17">
        <f t="shared" ref="R92:R126" si="81">SQRT(SUMSQ(P92:Q92))</f>
        <v>3.1489555969881108E-2</v>
      </c>
      <c r="S92" s="17">
        <f t="shared" si="70"/>
        <v>1.4854027596813455</v>
      </c>
      <c r="T92" s="17">
        <f t="shared" si="53"/>
        <v>1.3873280201865155</v>
      </c>
      <c r="U92" s="17">
        <f t="shared" ref="U92:U126" si="82">+SQRT(SUMSQ(S92:T92))</f>
        <v>2.0325108595192285</v>
      </c>
      <c r="V92" s="14">
        <f t="shared" ref="V92:V126" si="83">+O92*L92+K92*Q92+S92</f>
        <v>1.5131108189673488</v>
      </c>
      <c r="W92" s="14">
        <f t="shared" ref="W92:W126" si="84">N92*L92+K92*P92-T92</f>
        <v>-1.5494888028229372</v>
      </c>
      <c r="X92" s="8">
        <v>172.54507794600923</v>
      </c>
      <c r="Y92" s="8">
        <v>207.28167680913032</v>
      </c>
      <c r="Z92" s="17">
        <f t="shared" si="71"/>
        <v>43.584195163372286</v>
      </c>
      <c r="AA92" s="17">
        <f t="shared" si="55"/>
        <v>-13.150977189606749</v>
      </c>
      <c r="AB92" s="14">
        <f t="shared" ref="AB92:AB126" si="85">-Y92*O92-L92^2*N92-X92*Q92-K92^2*P92-Z92</f>
        <v>-45.849845248730446</v>
      </c>
      <c r="AC92" s="14">
        <f t="shared" ref="AC92:AC126" si="86">+Y92*N92-L92^2*O92+X92*P92-K92^2*Q92-AA92</f>
        <v>-5.6532242842194051</v>
      </c>
      <c r="AD92" s="17">
        <f t="shared" ref="AD92:AD126" si="87">+$C$10*SIN(F92)</f>
        <v>3.1667260034098185E-2</v>
      </c>
      <c r="AE92" s="17">
        <f t="shared" ref="AE92:AE126" si="88">+$C$10*COS(F92)</f>
        <v>-7.3099002683215779E-3</v>
      </c>
      <c r="AF92" s="17">
        <f t="shared" ref="AF92:AF126" si="89">-N92-AH92</f>
        <v>7.8393921678682518E-2</v>
      </c>
      <c r="AG92" s="17">
        <f t="shared" ref="AG92:AG126" si="90">-O92-AI92</f>
        <v>-1.191713090568801E-2</v>
      </c>
      <c r="AH92" s="17">
        <f t="shared" ref="AH92:AH126" si="91">+$C$9*SIN(E92)</f>
        <v>-1.5059401610486148E-2</v>
      </c>
      <c r="AI92" s="17">
        <f t="shared" ref="AI92:AI126" si="92">+$C$9*COS(E92)</f>
        <v>-2.7026696309551458E-3</v>
      </c>
      <c r="AJ92" s="17">
        <f t="shared" si="56"/>
        <v>-2.9591671357429963</v>
      </c>
      <c r="AK92" s="17">
        <f t="shared" si="57"/>
        <v>-13.144532402598362</v>
      </c>
      <c r="AL92" s="17">
        <f t="shared" si="58"/>
        <v>-5.9597618784869599</v>
      </c>
      <c r="AM92" s="17">
        <f t="shared" si="59"/>
        <v>-8.0819949398453321</v>
      </c>
      <c r="AN92" s="14">
        <f t="shared" ref="AN92:AN126" si="93">+SQRT(AO92^2+AP92^2)</f>
        <v>3.1040064125815547</v>
      </c>
      <c r="AO92" s="17">
        <f t="shared" si="60"/>
        <v>-2.97988093924348</v>
      </c>
      <c r="AP92" s="17">
        <f t="shared" si="61"/>
        <v>0.86900253007733408</v>
      </c>
      <c r="AQ92" s="17">
        <f t="shared" si="62"/>
        <v>4.9301561567590441E-2</v>
      </c>
      <c r="AR92" s="17">
        <f t="shared" si="63"/>
        <v>-0.57715531532834796</v>
      </c>
      <c r="AS92" s="17">
        <f t="shared" si="64"/>
        <v>3.118497586814208</v>
      </c>
      <c r="AT92" s="14">
        <f t="shared" ref="AT92:AT126" si="94">+SQRT(AU92^2+AV92^2)</f>
        <v>16.801475746081667</v>
      </c>
      <c r="AU92" s="17">
        <f t="shared" si="65"/>
        <v>-3.6724673176374973</v>
      </c>
      <c r="AV92" s="17">
        <f t="shared" si="66"/>
        <v>16.395199634254382</v>
      </c>
      <c r="AW92" s="17">
        <f t="shared" si="67"/>
        <v>0.27351603818884657</v>
      </c>
      <c r="BA92" s="17">
        <f t="shared" si="68"/>
        <v>4.9301561567590441E-2</v>
      </c>
      <c r="BB92" s="17">
        <f t="shared" ref="BB92:BB126" si="95">+C92+B92*$C$16</f>
        <v>0.18569624712120547</v>
      </c>
      <c r="BC92" s="17">
        <f t="shared" ref="BC92:BC126" si="96">+I92+B92*$C$16</f>
        <v>0.2166412144118032</v>
      </c>
      <c r="BD92" s="17">
        <f t="shared" ref="BD92:BD126" si="97">+BA92*M92</f>
        <v>0.41767059919706218</v>
      </c>
      <c r="BE92" s="17">
        <f t="shared" ref="BE92:BE126" si="98">+M92*32/20*60/2/PI()</f>
        <v>129.43883479435704</v>
      </c>
    </row>
    <row r="93" spans="1:57" s="17" customFormat="1" x14ac:dyDescent="0.3">
      <c r="A93" s="17">
        <v>67</v>
      </c>
      <c r="B93" s="17">
        <f t="shared" ref="B93:B126" si="99">+B92+$C$19/100</f>
        <v>0.28428305347199956</v>
      </c>
      <c r="C93" s="17">
        <f t="shared" si="69"/>
        <v>-8.7483105272529144E-2</v>
      </c>
      <c r="D93" s="17">
        <f t="shared" si="51"/>
        <v>2.6288964578253013E-2</v>
      </c>
      <c r="E93" s="8">
        <v>-2.3106523322453705</v>
      </c>
      <c r="F93" s="8">
        <v>1.6569142381012765</v>
      </c>
      <c r="G93" s="14">
        <f t="shared" si="72"/>
        <v>1.2387719056682067E-4</v>
      </c>
      <c r="H93" s="14">
        <f t="shared" si="73"/>
        <v>-6.8260748781436703E-5</v>
      </c>
      <c r="I93" s="17">
        <f t="shared" si="74"/>
        <v>-6.475911934932356E-2</v>
      </c>
      <c r="J93" s="17">
        <f t="shared" si="75"/>
        <v>5.590747812240099E-3</v>
      </c>
      <c r="K93" s="8">
        <v>8.1427428397048729</v>
      </c>
      <c r="L93" s="8">
        <v>-0.112058729246323</v>
      </c>
      <c r="M93" s="6">
        <f t="shared" si="76"/>
        <v>8.254801568951196</v>
      </c>
      <c r="N93" s="17">
        <f t="shared" si="77"/>
        <v>-6.475911934932356E-2</v>
      </c>
      <c r="O93" s="17">
        <f t="shared" si="78"/>
        <v>5.590747812240099E-3</v>
      </c>
      <c r="P93" s="17">
        <f t="shared" si="79"/>
        <v>-2.2723985923205584E-2</v>
      </c>
      <c r="Q93" s="17">
        <f t="shared" si="80"/>
        <v>2.0698216766012915E-2</v>
      </c>
      <c r="R93" s="17">
        <f t="shared" si="81"/>
        <v>3.0737529398617965E-2</v>
      </c>
      <c r="S93" s="17">
        <f t="shared" si="70"/>
        <v>1.6688125472157287</v>
      </c>
      <c r="T93" s="17">
        <f t="shared" si="53"/>
        <v>1.3198920377506935</v>
      </c>
      <c r="U93" s="17">
        <f t="shared" si="82"/>
        <v>2.1276866096919269</v>
      </c>
      <c r="V93" s="14">
        <f t="shared" si="83"/>
        <v>1.8367263114864634</v>
      </c>
      <c r="W93" s="14">
        <f t="shared" si="84"/>
        <v>-1.4976707867950338</v>
      </c>
      <c r="X93" s="8">
        <v>168.49605312673424</v>
      </c>
      <c r="Y93" s="8">
        <v>237.57512765683742</v>
      </c>
      <c r="Z93" s="17">
        <f t="shared" si="71"/>
        <v>41.465631293292404</v>
      </c>
      <c r="AA93" s="17">
        <f t="shared" si="55"/>
        <v>-18.120083532963179</v>
      </c>
      <c r="AB93" s="14">
        <f t="shared" si="85"/>
        <v>-44.773911467214504</v>
      </c>
      <c r="AC93" s="14">
        <f t="shared" si="86"/>
        <v>-2.4664246223996109</v>
      </c>
      <c r="AD93" s="17">
        <f t="shared" si="87"/>
        <v>3.237955967466178E-2</v>
      </c>
      <c r="AE93" s="17">
        <f t="shared" si="88"/>
        <v>-2.7953739061200495E-3</v>
      </c>
      <c r="AF93" s="17">
        <f t="shared" si="89"/>
        <v>7.6059173715642941E-2</v>
      </c>
      <c r="AG93" s="17">
        <f t="shared" si="90"/>
        <v>4.72423019637564E-3</v>
      </c>
      <c r="AH93" s="17">
        <f t="shared" si="91"/>
        <v>-1.130005436631938E-2</v>
      </c>
      <c r="AI93" s="17">
        <f t="shared" si="92"/>
        <v>-1.0314978008615739E-2</v>
      </c>
      <c r="AJ93" s="17">
        <f t="shared" si="56"/>
        <v>-1.327409434644689</v>
      </c>
      <c r="AK93" s="17">
        <f t="shared" si="57"/>
        <v>-15.385226250268007</v>
      </c>
      <c r="AL93" s="17">
        <f t="shared" si="58"/>
        <v>-3.9453216790696839</v>
      </c>
      <c r="AM93" s="17">
        <f t="shared" si="59"/>
        <v>-10.114743444040103</v>
      </c>
      <c r="AN93" s="14">
        <f t="shared" si="93"/>
        <v>1.9781580352149479</v>
      </c>
      <c r="AO93" s="17">
        <f t="shared" si="60"/>
        <v>-1.9726608395348419</v>
      </c>
      <c r="AP93" s="17">
        <f t="shared" si="61"/>
        <v>-0.14737172202005144</v>
      </c>
      <c r="AQ93" s="17">
        <f t="shared" si="62"/>
        <v>7.42493168954644E-4</v>
      </c>
      <c r="AR93" s="17">
        <f t="shared" si="63"/>
        <v>-2.4507241137514848</v>
      </c>
      <c r="AS93" s="17">
        <f t="shared" si="64"/>
        <v>2.6844823317906541</v>
      </c>
      <c r="AT93" s="14">
        <f t="shared" si="94"/>
        <v>15.649381749266967</v>
      </c>
      <c r="AU93" s="17">
        <f t="shared" si="65"/>
        <v>-4.9135297760366239</v>
      </c>
      <c r="AV93" s="17">
        <f t="shared" si="66"/>
        <v>14.858007076128732</v>
      </c>
      <c r="AW93" s="17">
        <f t="shared" si="67"/>
        <v>0.2212113999894221</v>
      </c>
      <c r="BA93" s="17">
        <f t="shared" si="68"/>
        <v>7.42493168954644E-4</v>
      </c>
      <c r="BB93" s="17">
        <f t="shared" si="95"/>
        <v>0.19679994819947041</v>
      </c>
      <c r="BC93" s="17">
        <f t="shared" si="96"/>
        <v>0.21952393412267601</v>
      </c>
      <c r="BD93" s="17">
        <f t="shared" si="97"/>
        <v>6.1291337760223403E-3</v>
      </c>
      <c r="BE93" s="17">
        <f t="shared" si="98"/>
        <v>126.12407749836632</v>
      </c>
    </row>
    <row r="94" spans="1:57" s="17" customFormat="1" x14ac:dyDescent="0.3">
      <c r="A94" s="17">
        <v>68</v>
      </c>
      <c r="B94" s="17">
        <f t="shared" si="99"/>
        <v>0.28859037246399954</v>
      </c>
      <c r="C94" s="17">
        <f t="shared" si="69"/>
        <v>-7.9918423298385804E-2</v>
      </c>
      <c r="D94" s="17">
        <f t="shared" si="51"/>
        <v>3.1791339748949238E-2</v>
      </c>
      <c r="E94" s="8">
        <v>-2.5680366768040801</v>
      </c>
      <c r="F94" s="8">
        <v>1.664148523858114</v>
      </c>
      <c r="G94" s="14">
        <f t="shared" si="72"/>
        <v>-1.402802537773723E-3</v>
      </c>
      <c r="H94" s="14">
        <f t="shared" si="73"/>
        <v>-2.8968182897437522E-5</v>
      </c>
      <c r="I94" s="17">
        <f t="shared" si="74"/>
        <v>-6.4716980061519144E-2</v>
      </c>
      <c r="J94" s="17">
        <f t="shared" si="75"/>
        <v>6.0590834056755772E-3</v>
      </c>
      <c r="K94" s="8">
        <v>8.856671503049192</v>
      </c>
      <c r="L94" s="8">
        <v>0.98216227692540747</v>
      </c>
      <c r="M94" s="6">
        <f t="shared" si="76"/>
        <v>7.8745092261237843</v>
      </c>
      <c r="N94" s="17">
        <f t="shared" si="77"/>
        <v>-6.4716980061519144E-2</v>
      </c>
      <c r="O94" s="17">
        <f t="shared" si="78"/>
        <v>6.0590834056755772E-3</v>
      </c>
      <c r="P94" s="17">
        <f t="shared" si="79"/>
        <v>-1.520144323686666E-2</v>
      </c>
      <c r="Q94" s="17">
        <f t="shared" si="80"/>
        <v>2.5732256343273661E-2</v>
      </c>
      <c r="R94" s="17">
        <f t="shared" si="81"/>
        <v>2.9887002074474225E-2</v>
      </c>
      <c r="S94" s="17">
        <f t="shared" si="70"/>
        <v>1.8416747613512703</v>
      </c>
      <c r="T94" s="17">
        <f t="shared" si="53"/>
        <v>1.2316405694142583</v>
      </c>
      <c r="U94" s="17">
        <f t="shared" si="82"/>
        <v>2.2155596175290198</v>
      </c>
      <c r="V94" s="14">
        <f t="shared" si="83"/>
        <v>2.0755279059696981</v>
      </c>
      <c r="W94" s="14">
        <f t="shared" si="84"/>
        <v>-1.4298373350283928</v>
      </c>
      <c r="X94" s="8">
        <v>160.45998681260238</v>
      </c>
      <c r="Y94" s="8">
        <v>264.90051114297461</v>
      </c>
      <c r="Z94" s="17">
        <f t="shared" si="71"/>
        <v>38.693129647349835</v>
      </c>
      <c r="AA94" s="17">
        <f t="shared" si="55"/>
        <v>-22.803425334591537</v>
      </c>
      <c r="AB94" s="14">
        <f t="shared" si="85"/>
        <v>-43.172341901090178</v>
      </c>
      <c r="AC94" s="14">
        <f t="shared" si="86"/>
        <v>1.1963416027440843</v>
      </c>
      <c r="AD94" s="17">
        <f t="shared" si="87"/>
        <v>3.2358490030759572E-2</v>
      </c>
      <c r="AE94" s="17">
        <f t="shared" si="88"/>
        <v>-3.0295417028377886E-3</v>
      </c>
      <c r="AF94" s="17">
        <f t="shared" si="89"/>
        <v>7.3019102948839343E-2</v>
      </c>
      <c r="AG94" s="17">
        <f t="shared" si="90"/>
        <v>6.7925606745125348E-3</v>
      </c>
      <c r="AH94" s="17">
        <f t="shared" si="91"/>
        <v>-8.3021228873201951E-3</v>
      </c>
      <c r="AI94" s="17">
        <f t="shared" si="92"/>
        <v>-1.2851644080188112E-2</v>
      </c>
      <c r="AJ94" s="17">
        <f t="shared" si="56"/>
        <v>-1.5426255263658069</v>
      </c>
      <c r="AK94" s="17">
        <f t="shared" si="57"/>
        <v>-17.149405948733644</v>
      </c>
      <c r="AL94" s="17">
        <f t="shared" si="58"/>
        <v>-4.5669660955669258</v>
      </c>
      <c r="AM94" s="17">
        <f t="shared" si="59"/>
        <v>-12.194802225246214</v>
      </c>
      <c r="AN94" s="14">
        <f t="shared" si="93"/>
        <v>2.5737552781437949</v>
      </c>
      <c r="AO94" s="17">
        <f t="shared" si="60"/>
        <v>-2.2834830477834629</v>
      </c>
      <c r="AP94" s="17">
        <f t="shared" si="61"/>
        <v>-1.1874011126231068</v>
      </c>
      <c r="AQ94" s="17">
        <f t="shared" si="62"/>
        <v>-3.1504599944344493E-2</v>
      </c>
      <c r="AR94" s="17">
        <f t="shared" si="63"/>
        <v>-3.4124156684244391</v>
      </c>
      <c r="AS94" s="17">
        <f t="shared" si="64"/>
        <v>2.1868393512868267</v>
      </c>
      <c r="AT94" s="14">
        <f t="shared" si="94"/>
        <v>14.679014585207238</v>
      </c>
      <c r="AU94" s="17">
        <f t="shared" si="65"/>
        <v>-6.37838184989279</v>
      </c>
      <c r="AV94" s="17">
        <f t="shared" si="66"/>
        <v>13.220806108921085</v>
      </c>
      <c r="AW94" s="17">
        <f t="shared" si="67"/>
        <v>0.23142111731660892</v>
      </c>
      <c r="BA94" s="17">
        <f t="shared" si="68"/>
        <v>-3.1504599944344493E-2</v>
      </c>
      <c r="BB94" s="17">
        <f t="shared" si="95"/>
        <v>0.20867194916561374</v>
      </c>
      <c r="BC94" s="17">
        <f t="shared" si="96"/>
        <v>0.22387339240248039</v>
      </c>
      <c r="BD94" s="17">
        <f t="shared" si="97"/>
        <v>-0.24808326292707958</v>
      </c>
      <c r="BE94" s="17">
        <f t="shared" si="98"/>
        <v>120.31363850499223</v>
      </c>
    </row>
    <row r="95" spans="1:57" s="17" customFormat="1" x14ac:dyDescent="0.3">
      <c r="A95" s="17">
        <v>69</v>
      </c>
      <c r="B95" s="17">
        <f t="shared" si="99"/>
        <v>0.29289769145599953</v>
      </c>
      <c r="C95" s="17">
        <f t="shared" si="69"/>
        <v>-7.1636811996446836E-2</v>
      </c>
      <c r="D95" s="17">
        <f t="shared" si="51"/>
        <v>3.6871199487433934E-2</v>
      </c>
      <c r="E95" s="8">
        <v>-1.1578868825606496</v>
      </c>
      <c r="F95" s="8">
        <v>2.4155413314156631</v>
      </c>
      <c r="G95" s="14">
        <f t="shared" si="72"/>
        <v>4.5359197854255573E-4</v>
      </c>
      <c r="H95" s="14">
        <f t="shared" si="73"/>
        <v>-5.4312396336789193E-4</v>
      </c>
      <c r="I95" s="17">
        <f t="shared" si="74"/>
        <v>-4.3154929355424143E-2</v>
      </c>
      <c r="J95" s="17">
        <f t="shared" si="75"/>
        <v>4.8607119564199157E-2</v>
      </c>
      <c r="K95" s="8">
        <v>9.5210717122894106</v>
      </c>
      <c r="L95" s="8">
        <v>2.1732536179864503</v>
      </c>
      <c r="M95" s="6">
        <f t="shared" si="76"/>
        <v>7.3478180943029603</v>
      </c>
      <c r="N95" s="17">
        <f t="shared" si="77"/>
        <v>-4.3154929355424143E-2</v>
      </c>
      <c r="O95" s="17">
        <f t="shared" si="78"/>
        <v>4.8607119564199157E-2</v>
      </c>
      <c r="P95" s="17">
        <f t="shared" si="79"/>
        <v>-2.8481882641022693E-2</v>
      </c>
      <c r="Q95" s="17">
        <f t="shared" si="80"/>
        <v>-1.1735920076765223E-2</v>
      </c>
      <c r="R95" s="17">
        <f t="shared" si="81"/>
        <v>3.0805023272596481E-2</v>
      </c>
      <c r="S95" s="17">
        <f t="shared" si="70"/>
        <v>2.0012632617081709</v>
      </c>
      <c r="T95" s="17">
        <f t="shared" si="53"/>
        <v>1.1239653935517471</v>
      </c>
      <c r="U95" s="17">
        <f t="shared" si="82"/>
        <v>2.2952892733955692</v>
      </c>
      <c r="V95" s="14">
        <f t="shared" si="83"/>
        <v>1.9951603235003881</v>
      </c>
      <c r="W95" s="14">
        <f t="shared" si="84"/>
        <v>-1.4889300470335602</v>
      </c>
      <c r="X95" s="8">
        <v>146.99541463754102</v>
      </c>
      <c r="Y95" s="8">
        <v>287.16349454839053</v>
      </c>
      <c r="Z95" s="17">
        <f t="shared" si="71"/>
        <v>35.310414232713299</v>
      </c>
      <c r="AA95" s="17">
        <f t="shared" si="55"/>
        <v>-27.127143496587404</v>
      </c>
      <c r="AB95" s="14">
        <f t="shared" si="85"/>
        <v>-44.757750393794957</v>
      </c>
      <c r="AC95" s="14">
        <f t="shared" si="86"/>
        <v>11.382214701465919</v>
      </c>
      <c r="AD95" s="17">
        <f t="shared" si="87"/>
        <v>2.1577464677712072E-2</v>
      </c>
      <c r="AE95" s="17">
        <f t="shared" si="88"/>
        <v>-2.4303559782099578E-2</v>
      </c>
      <c r="AF95" s="17">
        <f t="shared" si="89"/>
        <v>5.7169074686664212E-2</v>
      </c>
      <c r="AG95" s="17">
        <f t="shared" si="90"/>
        <v>-5.4746641584265718E-2</v>
      </c>
      <c r="AH95" s="17">
        <f t="shared" si="91"/>
        <v>-1.4014145331240069E-2</v>
      </c>
      <c r="AI95" s="17">
        <f t="shared" si="92"/>
        <v>6.1395220200665575E-3</v>
      </c>
      <c r="AJ95" s="17">
        <f t="shared" si="56"/>
        <v>-13.754368232405838</v>
      </c>
      <c r="AK95" s="17">
        <f t="shared" si="57"/>
        <v>-12.62209326721822</v>
      </c>
      <c r="AL95" s="17">
        <f t="shared" si="58"/>
        <v>-19.282894656094598</v>
      </c>
      <c r="AM95" s="17">
        <f t="shared" si="59"/>
        <v>-11.65344219638806</v>
      </c>
      <c r="AN95" s="14">
        <f t="shared" si="93"/>
        <v>9.684930776798792</v>
      </c>
      <c r="AO95" s="17">
        <f t="shared" si="60"/>
        <v>-9.641447328047299</v>
      </c>
      <c r="AP95" s="17">
        <f t="shared" si="61"/>
        <v>-0.91672109819402969</v>
      </c>
      <c r="AQ95" s="17">
        <f t="shared" si="62"/>
        <v>0.2145409744075667</v>
      </c>
      <c r="AR95" s="17">
        <f t="shared" si="63"/>
        <v>1.6968573512638025</v>
      </c>
      <c r="AS95" s="17">
        <f t="shared" si="64"/>
        <v>4.0533481010226096</v>
      </c>
      <c r="AT95" s="14">
        <f t="shared" si="94"/>
        <v>17.473209263725145</v>
      </c>
      <c r="AU95" s="17">
        <f t="shared" si="65"/>
        <v>-7.6052185065307363</v>
      </c>
      <c r="AV95" s="17">
        <f t="shared" si="66"/>
        <v>15.731296623033101</v>
      </c>
      <c r="AW95" s="17">
        <f t="shared" si="67"/>
        <v>0.96855420319501284</v>
      </c>
      <c r="BA95" s="17">
        <f t="shared" si="68"/>
        <v>0.2145409744075667</v>
      </c>
      <c r="BB95" s="17">
        <f t="shared" si="95"/>
        <v>0.2212608794595527</v>
      </c>
      <c r="BC95" s="17">
        <f t="shared" si="96"/>
        <v>0.24974276210057539</v>
      </c>
      <c r="BD95" s="17">
        <f t="shared" si="97"/>
        <v>1.576408053721307</v>
      </c>
      <c r="BE95" s="17">
        <f t="shared" si="98"/>
        <v>112.26639078224511</v>
      </c>
    </row>
    <row r="96" spans="1:57" s="17" customFormat="1" x14ac:dyDescent="0.3">
      <c r="A96" s="17">
        <v>70</v>
      </c>
      <c r="B96" s="17">
        <f t="shared" si="99"/>
        <v>0.29720501044799952</v>
      </c>
      <c r="C96" s="17">
        <f t="shared" si="69"/>
        <v>-6.2700948330567108E-2</v>
      </c>
      <c r="D96" s="17">
        <f t="shared" si="51"/>
        <v>4.1448431371070071E-2</v>
      </c>
      <c r="E96" s="8">
        <v>-1.1204154291513295</v>
      </c>
      <c r="F96" s="8">
        <v>2.572975957443679</v>
      </c>
      <c r="G96" s="14">
        <f t="shared" si="72"/>
        <v>1.5198840789057422E-4</v>
      </c>
      <c r="H96" s="14">
        <f t="shared" si="73"/>
        <v>3.1610121412964376E-6</v>
      </c>
      <c r="I96" s="17">
        <f t="shared" si="74"/>
        <v>-3.5000350316165045E-2</v>
      </c>
      <c r="J96" s="17">
        <f t="shared" si="75"/>
        <v>5.4772031893528701E-2</v>
      </c>
      <c r="K96" s="8">
        <v>10.113472361387196</v>
      </c>
      <c r="L96" s="8">
        <v>3.4457045945432805</v>
      </c>
      <c r="M96" s="6">
        <f t="shared" si="76"/>
        <v>6.667767766843915</v>
      </c>
      <c r="N96" s="17">
        <f t="shared" si="77"/>
        <v>-3.5000350316165045E-2</v>
      </c>
      <c r="O96" s="17">
        <f t="shared" si="78"/>
        <v>5.4772031893528701E-2</v>
      </c>
      <c r="P96" s="17">
        <f t="shared" si="79"/>
        <v>-2.7700598014402063E-2</v>
      </c>
      <c r="Q96" s="17">
        <f t="shared" si="80"/>
        <v>-1.332360052245863E-2</v>
      </c>
      <c r="R96" s="17">
        <f t="shared" si="81"/>
        <v>3.073827355655414E-2</v>
      </c>
      <c r="S96" s="17">
        <f t="shared" si="70"/>
        <v>2.1450612423022535</v>
      </c>
      <c r="T96" s="17">
        <f t="shared" si="53"/>
        <v>0.99856461200854407</v>
      </c>
      <c r="U96" s="17">
        <f t="shared" si="82"/>
        <v>2.3660978461557884</v>
      </c>
      <c r="V96" s="14">
        <f t="shared" si="83"/>
        <v>2.199041618612207</v>
      </c>
      <c r="W96" s="14">
        <f t="shared" si="84"/>
        <v>-1.3993147123161307</v>
      </c>
      <c r="X96" s="8">
        <v>126.72621870670125</v>
      </c>
      <c r="Y96" s="8">
        <v>302.24504236737238</v>
      </c>
      <c r="Z96" s="17">
        <f t="shared" si="71"/>
        <v>31.370832492207853</v>
      </c>
      <c r="AA96" s="17">
        <f t="shared" si="55"/>
        <v>-31.023050400672048</v>
      </c>
      <c r="AB96" s="14">
        <f t="shared" si="85"/>
        <v>-42.988121594964682</v>
      </c>
      <c r="AC96" s="14">
        <f t="shared" si="86"/>
        <v>17.646443038696354</v>
      </c>
      <c r="AD96" s="17">
        <f t="shared" si="87"/>
        <v>1.7500175158082523E-2</v>
      </c>
      <c r="AE96" s="17">
        <f t="shared" si="88"/>
        <v>-2.7386015946764351E-2</v>
      </c>
      <c r="AF96" s="17">
        <f t="shared" si="89"/>
        <v>4.8774655119420786E-2</v>
      </c>
      <c r="AG96" s="17">
        <f t="shared" si="90"/>
        <v>-6.1432251648687368E-2</v>
      </c>
      <c r="AH96" s="17">
        <f t="shared" si="91"/>
        <v>-1.3774304803255743E-2</v>
      </c>
      <c r="AI96" s="17">
        <f t="shared" si="92"/>
        <v>6.6602197551586667E-3</v>
      </c>
      <c r="AJ96" s="17">
        <f t="shared" si="56"/>
        <v>-16.139020135594826</v>
      </c>
      <c r="AK96" s="17">
        <f t="shared" si="57"/>
        <v>-11.22898413458249</v>
      </c>
      <c r="AL96" s="17">
        <f t="shared" si="58"/>
        <v>-21.399504953624799</v>
      </c>
      <c r="AM96" s="17">
        <f t="shared" si="59"/>
        <v>-11.812358444445454</v>
      </c>
      <c r="AN96" s="14">
        <f t="shared" si="93"/>
        <v>10.746026061193103</v>
      </c>
      <c r="AO96" s="17">
        <f t="shared" si="60"/>
        <v>-10.699752476812399</v>
      </c>
      <c r="AP96" s="17">
        <f t="shared" si="61"/>
        <v>-0.99617922222272703</v>
      </c>
      <c r="AQ96" s="17">
        <f t="shared" si="62"/>
        <v>0.27559028107867561</v>
      </c>
      <c r="AR96" s="17">
        <f t="shared" si="63"/>
        <v>1.8494777319559685</v>
      </c>
      <c r="AS96" s="17">
        <f t="shared" si="64"/>
        <v>4.2422913297858207</v>
      </c>
      <c r="AT96" s="14">
        <f t="shared" si="94"/>
        <v>18.001272967670847</v>
      </c>
      <c r="AU96" s="17">
        <f t="shared" si="65"/>
        <v>-8.4803791984652364</v>
      </c>
      <c r="AV96" s="17">
        <f t="shared" si="66"/>
        <v>15.87857037352026</v>
      </c>
      <c r="AW96" s="17">
        <f t="shared" si="67"/>
        <v>1.143723544909887</v>
      </c>
      <c r="BA96" s="17">
        <f t="shared" si="68"/>
        <v>0.27559028107867561</v>
      </c>
      <c r="BB96" s="17">
        <f t="shared" si="95"/>
        <v>0.23450406211743241</v>
      </c>
      <c r="BC96" s="17">
        <f t="shared" si="96"/>
        <v>0.26220466013183447</v>
      </c>
      <c r="BD96" s="17">
        <f t="shared" si="97"/>
        <v>1.8375719930318477</v>
      </c>
      <c r="BE96" s="17">
        <f t="shared" si="98"/>
        <v>101.87598715027366</v>
      </c>
    </row>
    <row r="97" spans="1:57" s="17" customFormat="1" x14ac:dyDescent="0.3">
      <c r="A97" s="17">
        <v>71</v>
      </c>
      <c r="B97" s="17">
        <f t="shared" si="99"/>
        <v>0.3015123294399995</v>
      </c>
      <c r="C97" s="17">
        <f t="shared" si="69"/>
        <v>-5.3183827215212261E-2</v>
      </c>
      <c r="D97" s="17">
        <f t="shared" si="51"/>
        <v>4.5450849718746911E-2</v>
      </c>
      <c r="E97" s="8">
        <v>-1.0751266174868759</v>
      </c>
      <c r="F97" s="8">
        <v>2.7264099796631327</v>
      </c>
      <c r="G97" s="14">
        <f t="shared" si="72"/>
        <v>4.8314654758928322E-5</v>
      </c>
      <c r="H97" s="14">
        <f t="shared" si="73"/>
        <v>-5.2707583652328999E-4</v>
      </c>
      <c r="I97" s="17">
        <f t="shared" si="74"/>
        <v>-2.6218210950693873E-2</v>
      </c>
      <c r="J97" s="17">
        <f t="shared" si="75"/>
        <v>5.9477772441012919E-2</v>
      </c>
      <c r="K97" s="8">
        <v>10.601292187392811</v>
      </c>
      <c r="L97" s="8">
        <v>4.7633553032037392</v>
      </c>
      <c r="M97" s="6">
        <f t="shared" si="76"/>
        <v>5.8379368841890722</v>
      </c>
      <c r="N97" s="17">
        <f t="shared" si="77"/>
        <v>-2.6218210950693873E-2</v>
      </c>
      <c r="O97" s="17">
        <f t="shared" si="78"/>
        <v>5.9477772441012919E-2</v>
      </c>
      <c r="P97" s="17">
        <f t="shared" si="79"/>
        <v>-2.6965616264518388E-2</v>
      </c>
      <c r="Q97" s="17">
        <f t="shared" si="80"/>
        <v>-1.4026922722266008E-2</v>
      </c>
      <c r="R97" s="17">
        <f t="shared" si="81"/>
        <v>3.0395707288722221E-2</v>
      </c>
      <c r="S97" s="17">
        <f t="shared" si="70"/>
        <v>2.2708009230787995</v>
      </c>
      <c r="T97" s="17">
        <f t="shared" si="53"/>
        <v>0.85741587002038155</v>
      </c>
      <c r="U97" s="17">
        <f t="shared" si="82"/>
        <v>2.4272821851647857</v>
      </c>
      <c r="V97" s="14">
        <f t="shared" si="83"/>
        <v>2.4054111795897222</v>
      </c>
      <c r="W97" s="14">
        <f t="shared" si="84"/>
        <v>-1.2681729012261549</v>
      </c>
      <c r="X97" s="8">
        <v>98.448288148974029</v>
      </c>
      <c r="Y97" s="8">
        <v>307.84406452602377</v>
      </c>
      <c r="Z97" s="17">
        <f t="shared" si="71"/>
        <v>26.936513983273322</v>
      </c>
      <c r="AA97" s="17">
        <f t="shared" si="55"/>
        <v>-34.429705267666066</v>
      </c>
      <c r="AB97" s="14">
        <f t="shared" si="85"/>
        <v>-40.239991769361808</v>
      </c>
      <c r="AC97" s="14">
        <f t="shared" si="86"/>
        <v>23.930791088717282</v>
      </c>
      <c r="AD97" s="17">
        <f t="shared" si="87"/>
        <v>1.3109105475346937E-2</v>
      </c>
      <c r="AE97" s="17">
        <f t="shared" si="88"/>
        <v>-2.9738886220506459E-2</v>
      </c>
      <c r="AF97" s="17">
        <f t="shared" si="89"/>
        <v>3.9676861755573598E-2</v>
      </c>
      <c r="AG97" s="17">
        <f t="shared" si="90"/>
        <v>-6.6754771720407571E-2</v>
      </c>
      <c r="AH97" s="17">
        <f t="shared" si="91"/>
        <v>-1.3458650804879728E-2</v>
      </c>
      <c r="AI97" s="17">
        <f t="shared" si="92"/>
        <v>7.2769992793946491E-3</v>
      </c>
      <c r="AJ97" s="17">
        <f t="shared" si="56"/>
        <v>-17.714999710743378</v>
      </c>
      <c r="AK97" s="17">
        <f t="shared" si="57"/>
        <v>-9.4206447380693312</v>
      </c>
      <c r="AL97" s="17">
        <f t="shared" si="58"/>
        <v>-22.116040379429755</v>
      </c>
      <c r="AM97" s="17">
        <f t="shared" si="59"/>
        <v>-11.47235172838327</v>
      </c>
      <c r="AN97" s="14">
        <f t="shared" si="93"/>
        <v>11.088840204219494</v>
      </c>
      <c r="AO97" s="17">
        <f t="shared" si="60"/>
        <v>-11.058020189714878</v>
      </c>
      <c r="AP97" s="17">
        <f t="shared" si="61"/>
        <v>-0.8261758641916348</v>
      </c>
      <c r="AQ97" s="17">
        <f t="shared" si="62"/>
        <v>0.31802277770111997</v>
      </c>
      <c r="AR97" s="17">
        <f t="shared" si="63"/>
        <v>1.9348102549552213</v>
      </c>
      <c r="AS97" s="17">
        <f t="shared" si="64"/>
        <v>4.3082776330595598</v>
      </c>
      <c r="AT97" s="14">
        <f t="shared" si="94"/>
        <v>18.341935079717043</v>
      </c>
      <c r="AU97" s="17">
        <f t="shared" si="65"/>
        <v>-8.7362478837686126</v>
      </c>
      <c r="AV97" s="17">
        <f t="shared" si="66"/>
        <v>16.127757295479839</v>
      </c>
      <c r="AW97" s="17">
        <f t="shared" si="67"/>
        <v>1.2424626408454351</v>
      </c>
      <c r="BA97" s="17">
        <f t="shared" si="68"/>
        <v>0.31802277770111997</v>
      </c>
      <c r="BB97" s="17">
        <f t="shared" si="95"/>
        <v>0.24832850222478725</v>
      </c>
      <c r="BC97" s="17">
        <f t="shared" si="96"/>
        <v>0.27529411848930563</v>
      </c>
      <c r="BD97" s="17">
        <f t="shared" si="97"/>
        <v>1.8565969039536303</v>
      </c>
      <c r="BE97" s="17">
        <f t="shared" si="98"/>
        <v>89.197105207410104</v>
      </c>
    </row>
    <row r="98" spans="1:57" s="17" customFormat="1" x14ac:dyDescent="0.3">
      <c r="A98" s="17">
        <v>72</v>
      </c>
      <c r="B98" s="17">
        <f t="shared" si="99"/>
        <v>0.30581964843199949</v>
      </c>
      <c r="C98" s="17">
        <f t="shared" si="69"/>
        <v>-4.3167610342052548E-2</v>
      </c>
      <c r="D98" s="17">
        <f t="shared" si="51"/>
        <v>4.8815334002192803E-2</v>
      </c>
      <c r="E98" s="8">
        <v>2.5401400214792731</v>
      </c>
      <c r="F98" s="8">
        <v>1.9494953988701318</v>
      </c>
      <c r="G98" s="14">
        <f t="shared" si="72"/>
        <v>8.7823025713487657E-5</v>
      </c>
      <c r="H98" s="14">
        <f t="shared" si="73"/>
        <v>4.4609247037025179E-4</v>
      </c>
      <c r="I98" s="17">
        <f t="shared" si="74"/>
        <v>-6.0394515375660089E-2</v>
      </c>
      <c r="J98" s="17">
        <f t="shared" si="75"/>
        <v>2.4031281957880606E-2</v>
      </c>
      <c r="K98" s="8">
        <v>10.949123652601248</v>
      </c>
      <c r="L98" s="8">
        <v>6.0814908255245523</v>
      </c>
      <c r="M98" s="6">
        <f t="shared" si="76"/>
        <v>4.8676328270766955</v>
      </c>
      <c r="N98" s="17">
        <f t="shared" si="77"/>
        <v>-6.0394515375660089E-2</v>
      </c>
      <c r="O98" s="17">
        <f t="shared" si="78"/>
        <v>2.4031281957880606E-2</v>
      </c>
      <c r="P98" s="17">
        <f t="shared" si="79"/>
        <v>1.7226905033607541E-2</v>
      </c>
      <c r="Q98" s="17">
        <f t="shared" si="80"/>
        <v>2.4784052044312197E-2</v>
      </c>
      <c r="R98" s="17">
        <f t="shared" si="81"/>
        <v>3.0183033193701862E-2</v>
      </c>
      <c r="S98" s="17">
        <f t="shared" si="70"/>
        <v>2.3764993141587185</v>
      </c>
      <c r="T98" s="17">
        <f t="shared" si="53"/>
        <v>0.70274516756658356</v>
      </c>
      <c r="U98" s="17">
        <f t="shared" si="82"/>
        <v>2.4782251230941559</v>
      </c>
      <c r="V98" s="14">
        <f t="shared" si="83"/>
        <v>2.7940089853568422</v>
      </c>
      <c r="W98" s="14">
        <f t="shared" si="84"/>
        <v>-0.8814143453710741</v>
      </c>
      <c r="X98" s="8">
        <v>61.506691617109801</v>
      </c>
      <c r="Y98" s="8">
        <v>301.93756812389722</v>
      </c>
      <c r="Z98" s="17">
        <f t="shared" si="71"/>
        <v>22.077390557729089</v>
      </c>
      <c r="AA98" s="17">
        <f t="shared" si="55"/>
        <v>-37.293383115280015</v>
      </c>
      <c r="AB98" s="14">
        <f t="shared" si="85"/>
        <v>-30.689278006561832</v>
      </c>
      <c r="AC98" s="14">
        <f t="shared" si="86"/>
        <v>16.257600102207309</v>
      </c>
      <c r="AD98" s="17">
        <f t="shared" si="87"/>
        <v>3.0197257687830045E-2</v>
      </c>
      <c r="AE98" s="17">
        <f t="shared" si="88"/>
        <v>-1.2015640978940303E-2</v>
      </c>
      <c r="AF98" s="17">
        <f t="shared" si="89"/>
        <v>5.1737151345999571E-2</v>
      </c>
      <c r="AG98" s="17">
        <f t="shared" si="90"/>
        <v>-1.1416209700539384E-2</v>
      </c>
      <c r="AH98" s="17">
        <f t="shared" si="91"/>
        <v>8.6573640296605161E-3</v>
      </c>
      <c r="AI98" s="17">
        <f t="shared" si="92"/>
        <v>-1.2615072257341223E-2</v>
      </c>
      <c r="AJ98" s="17">
        <f t="shared" si="56"/>
        <v>-5.022284027598487</v>
      </c>
      <c r="AK98" s="17">
        <f t="shared" si="57"/>
        <v>-19.124158784941041</v>
      </c>
      <c r="AL98" s="17">
        <f t="shared" si="58"/>
        <v>-9.3814735189660414</v>
      </c>
      <c r="AM98" s="17">
        <f t="shared" si="59"/>
        <v>-18.707300166080312</v>
      </c>
      <c r="AN98" s="14">
        <f t="shared" si="93"/>
        <v>6.4613495035687443</v>
      </c>
      <c r="AO98" s="17">
        <f t="shared" si="60"/>
        <v>-4.6907367594830207</v>
      </c>
      <c r="AP98" s="17">
        <f t="shared" si="61"/>
        <v>-4.443650083040156</v>
      </c>
      <c r="AQ98" s="17">
        <f t="shared" si="62"/>
        <v>-7.7823837803445151E-2</v>
      </c>
      <c r="AR98" s="17">
        <f t="shared" si="63"/>
        <v>-3.4887756936909589</v>
      </c>
      <c r="AS98" s="17">
        <f t="shared" si="64"/>
        <v>-3.0805459681706004</v>
      </c>
      <c r="AT98" s="14">
        <f t="shared" si="94"/>
        <v>9.5959570323735353</v>
      </c>
      <c r="AU98" s="17">
        <f t="shared" si="65"/>
        <v>-8.8772675919121724</v>
      </c>
      <c r="AV98" s="17">
        <f t="shared" si="66"/>
        <v>3.6436947551551242</v>
      </c>
      <c r="AW98" s="17">
        <f t="shared" si="67"/>
        <v>0.28607097377913659</v>
      </c>
      <c r="BA98" s="17">
        <f t="shared" si="68"/>
        <v>-7.7823837803445151E-2</v>
      </c>
      <c r="BB98" s="17">
        <f t="shared" si="95"/>
        <v>0.26265203808994697</v>
      </c>
      <c r="BC98" s="17">
        <f t="shared" si="96"/>
        <v>0.2454251330563394</v>
      </c>
      <c r="BD98" s="17">
        <f t="shared" si="97"/>
        <v>-0.37881786762114195</v>
      </c>
      <c r="BE98" s="17">
        <f t="shared" si="98"/>
        <v>74.371951256220783</v>
      </c>
    </row>
    <row r="99" spans="1:57" s="17" customFormat="1" x14ac:dyDescent="0.3">
      <c r="A99" s="17">
        <v>73</v>
      </c>
      <c r="B99" s="17">
        <f t="shared" si="99"/>
        <v>0.31012696742399948</v>
      </c>
      <c r="C99" s="17">
        <f t="shared" si="69"/>
        <v>-3.2742330441004136E-2</v>
      </c>
      <c r="D99" s="17">
        <f t="shared" si="51"/>
        <v>5.1488824294412289E-2</v>
      </c>
      <c r="E99" s="8">
        <v>2.2401426600417649</v>
      </c>
      <c r="F99" s="8">
        <v>2.0895648531693167</v>
      </c>
      <c r="G99" s="14">
        <f t="shared" si="72"/>
        <v>2.9171232178983042E-4</v>
      </c>
      <c r="H99" s="14">
        <f t="shared" si="73"/>
        <v>-2.7461608984825914E-4</v>
      </c>
      <c r="I99" s="17">
        <f t="shared" si="74"/>
        <v>-5.6447977057690946E-2</v>
      </c>
      <c r="J99" s="17">
        <f t="shared" si="75"/>
        <v>3.2227719219553794E-2</v>
      </c>
      <c r="K99" s="8">
        <v>11.118900937787956</v>
      </c>
      <c r="L99" s="8">
        <v>7.3458661222483972</v>
      </c>
      <c r="M99" s="6">
        <f t="shared" si="76"/>
        <v>3.7730348155395586</v>
      </c>
      <c r="N99" s="17">
        <f t="shared" si="77"/>
        <v>-5.6447977057690946E-2</v>
      </c>
      <c r="O99" s="17">
        <f t="shared" si="78"/>
        <v>3.2227719219553794E-2</v>
      </c>
      <c r="P99" s="17">
        <f t="shared" si="79"/>
        <v>2.370564661668681E-2</v>
      </c>
      <c r="Q99" s="17">
        <f t="shared" si="80"/>
        <v>1.9261105074858495E-2</v>
      </c>
      <c r="R99" s="17">
        <f t="shared" si="81"/>
        <v>3.0544195033098753E-2</v>
      </c>
      <c r="S99" s="17">
        <f t="shared" si="70"/>
        <v>2.460489488773522</v>
      </c>
      <c r="T99" s="17">
        <f t="shared" si="53"/>
        <v>0.53699175402064592</v>
      </c>
      <c r="U99" s="17">
        <f t="shared" si="82"/>
        <v>2.5184059776475984</v>
      </c>
      <c r="V99" s="14">
        <f t="shared" si="83"/>
        <v>2.9113923188654525</v>
      </c>
      <c r="W99" s="14">
        <f t="shared" si="84"/>
        <v>-0.68807029996104374</v>
      </c>
      <c r="X99" s="8">
        <v>16.178922735662141</v>
      </c>
      <c r="Y99" s="8">
        <v>283.18962492669459</v>
      </c>
      <c r="Z99" s="17">
        <f t="shared" si="71"/>
        <v>16.870093494695606</v>
      </c>
      <c r="AA99" s="17">
        <f t="shared" si="55"/>
        <v>-39.568922033178787</v>
      </c>
      <c r="AB99" s="14">
        <f t="shared" si="85"/>
        <v>-26.192969666243357</v>
      </c>
      <c r="AC99" s="14">
        <f t="shared" si="86"/>
        <v>19.846658696533762</v>
      </c>
      <c r="AD99" s="17">
        <f t="shared" si="87"/>
        <v>2.8223988528845473E-2</v>
      </c>
      <c r="AE99" s="17">
        <f t="shared" si="88"/>
        <v>-1.6113859609776897E-2</v>
      </c>
      <c r="AF99" s="17">
        <f t="shared" si="89"/>
        <v>4.4449297588452626E-2</v>
      </c>
      <c r="AG99" s="17">
        <f t="shared" si="90"/>
        <v>-2.2734474727048676E-2</v>
      </c>
      <c r="AH99" s="17">
        <f t="shared" si="91"/>
        <v>1.1998679469238322E-2</v>
      </c>
      <c r="AI99" s="17">
        <f t="shared" si="92"/>
        <v>-9.4932444925051179E-3</v>
      </c>
      <c r="AJ99" s="17">
        <f t="shared" si="56"/>
        <v>-6.0805241436290487</v>
      </c>
      <c r="AK99" s="17">
        <f t="shared" si="57"/>
        <v>-17.724545548977673</v>
      </c>
      <c r="AL99" s="17">
        <f t="shared" si="58"/>
        <v>-9.8305595514585686</v>
      </c>
      <c r="AM99" s="17">
        <f t="shared" si="59"/>
        <v>-19.260067607088676</v>
      </c>
      <c r="AN99" s="14">
        <f t="shared" si="93"/>
        <v>6.8145942197826095</v>
      </c>
      <c r="AO99" s="17">
        <f t="shared" si="60"/>
        <v>-4.9152797757292843</v>
      </c>
      <c r="AP99" s="17">
        <f t="shared" si="61"/>
        <v>-4.7200338035443377</v>
      </c>
      <c r="AQ99" s="17">
        <f t="shared" si="62"/>
        <v>-5.4014051678120886E-2</v>
      </c>
      <c r="AR99" s="17">
        <f t="shared" si="63"/>
        <v>-2.0409186162875952</v>
      </c>
      <c r="AS99" s="17">
        <f t="shared" si="64"/>
        <v>-3.9101736158258129</v>
      </c>
      <c r="AT99" s="14">
        <f t="shared" si="94"/>
        <v>7.7368830464353611</v>
      </c>
      <c r="AU99" s="17">
        <f t="shared" si="65"/>
        <v>-7.3643821152743989</v>
      </c>
      <c r="AV99" s="17">
        <f t="shared" si="66"/>
        <v>2.3717578574646874</v>
      </c>
      <c r="AW99" s="17">
        <f t="shared" si="67"/>
        <v>0.30898835696703392</v>
      </c>
      <c r="BA99" s="17">
        <f t="shared" si="68"/>
        <v>-5.4014051678120886E-2</v>
      </c>
      <c r="BB99" s="17">
        <f t="shared" si="95"/>
        <v>0.27738463698299531</v>
      </c>
      <c r="BC99" s="17">
        <f t="shared" si="96"/>
        <v>0.25367899036630853</v>
      </c>
      <c r="BD99" s="17">
        <f t="shared" si="97"/>
        <v>-0.20379689750990301</v>
      </c>
      <c r="BE99" s="17">
        <f t="shared" si="98"/>
        <v>57.647725569690074</v>
      </c>
    </row>
    <row r="100" spans="1:57" s="17" customFormat="1" x14ac:dyDescent="0.3">
      <c r="A100" s="17">
        <v>74</v>
      </c>
      <c r="B100" s="17">
        <f t="shared" si="99"/>
        <v>0.31443428641599946</v>
      </c>
      <c r="C100" s="17">
        <f t="shared" si="69"/>
        <v>-2.2004471410295441E-2</v>
      </c>
      <c r="D100" s="17">
        <f t="shared" si="51"/>
        <v>5.3429158056431364E-2</v>
      </c>
      <c r="E100" s="8">
        <v>1.9823179059760778</v>
      </c>
      <c r="F100" s="8">
        <v>2.2591198108088921</v>
      </c>
      <c r="G100" s="14">
        <f t="shared" si="72"/>
        <v>-1.5050947030902442E-4</v>
      </c>
      <c r="H100" s="14">
        <f t="shared" si="73"/>
        <v>1.017880150131073E-4</v>
      </c>
      <c r="I100" s="17">
        <f t="shared" si="74"/>
        <v>-5.0200286200108461E-2</v>
      </c>
      <c r="J100" s="17">
        <f t="shared" si="75"/>
        <v>4.129081332968873E-2</v>
      </c>
      <c r="K100" s="8">
        <v>11.078595556083219</v>
      </c>
      <c r="L100" s="8">
        <v>8.5020253112005584</v>
      </c>
      <c r="M100" s="6">
        <f t="shared" si="76"/>
        <v>2.5765702448826602</v>
      </c>
      <c r="N100" s="17">
        <f t="shared" si="77"/>
        <v>-5.0200286200108461E-2</v>
      </c>
      <c r="O100" s="17">
        <f t="shared" si="78"/>
        <v>4.129081332968873E-2</v>
      </c>
      <c r="P100" s="17">
        <f t="shared" si="79"/>
        <v>2.819581478981302E-2</v>
      </c>
      <c r="Q100" s="17">
        <f t="shared" si="80"/>
        <v>1.2138344726742634E-2</v>
      </c>
      <c r="R100" s="17">
        <f t="shared" si="81"/>
        <v>3.0697612030362871E-2</v>
      </c>
      <c r="S100" s="17">
        <f t="shared" si="70"/>
        <v>2.5214468716962362</v>
      </c>
      <c r="T100" s="17">
        <f t="shared" si="53"/>
        <v>0.36276965973047848</v>
      </c>
      <c r="U100" s="17">
        <f t="shared" si="82"/>
        <v>2.5474096947306499</v>
      </c>
      <c r="V100" s="14">
        <f t="shared" si="83"/>
        <v>3.0069782236932041</v>
      </c>
      <c r="W100" s="14">
        <f t="shared" si="84"/>
        <v>-0.47720373520274473</v>
      </c>
      <c r="X100" s="8">
        <v>-36.022365217361759</v>
      </c>
      <c r="Y100" s="8">
        <v>251.49803659549696</v>
      </c>
      <c r="Z100" s="17">
        <f t="shared" si="71"/>
        <v>11.396744979545415</v>
      </c>
      <c r="AA100" s="17">
        <f t="shared" si="55"/>
        <v>-41.22043541328604</v>
      </c>
      <c r="AB100" s="14">
        <f t="shared" si="85"/>
        <v>-21.175973489030653</v>
      </c>
      <c r="AC100" s="14">
        <f t="shared" si="86"/>
        <v>23.104995839685966</v>
      </c>
      <c r="AD100" s="17">
        <f t="shared" si="87"/>
        <v>2.5100143100054231E-2</v>
      </c>
      <c r="AE100" s="17">
        <f t="shared" si="88"/>
        <v>-2.0645406664844365E-2</v>
      </c>
      <c r="AF100" s="17">
        <f t="shared" si="89"/>
        <v>3.6177633540356462E-2</v>
      </c>
      <c r="AG100" s="17">
        <f t="shared" si="90"/>
        <v>-3.517074695881086E-2</v>
      </c>
      <c r="AH100" s="17">
        <f t="shared" si="91"/>
        <v>1.4022652659751998E-2</v>
      </c>
      <c r="AI100" s="17">
        <f t="shared" si="92"/>
        <v>-6.1200663708778696E-3</v>
      </c>
      <c r="AJ100" s="17">
        <f t="shared" si="56"/>
        <v>-6.75585918754172</v>
      </c>
      <c r="AK100" s="17">
        <f t="shared" si="57"/>
        <v>-15.609956502993683</v>
      </c>
      <c r="AL100" s="17">
        <f t="shared" si="58"/>
        <v>-9.0928358873560917</v>
      </c>
      <c r="AM100" s="17">
        <f t="shared" si="59"/>
        <v>-19.048042782054996</v>
      </c>
      <c r="AN100" s="14">
        <f t="shared" si="93"/>
        <v>6.4775851608031401</v>
      </c>
      <c r="AO100" s="17">
        <f t="shared" si="60"/>
        <v>-4.5464179436780459</v>
      </c>
      <c r="AP100" s="17">
        <f t="shared" si="61"/>
        <v>-4.6140213910274976</v>
      </c>
      <c r="AQ100" s="17">
        <f t="shared" si="62"/>
        <v>-2.1949949865922733E-2</v>
      </c>
      <c r="AR100" s="17">
        <f t="shared" si="63"/>
        <v>-0.52556515992012898</v>
      </c>
      <c r="AS100" s="17">
        <f t="shared" si="64"/>
        <v>-3.969055147850463</v>
      </c>
      <c r="AT100" s="14">
        <f t="shared" si="94"/>
        <v>5.7093357455304794</v>
      </c>
      <c r="AU100" s="17">
        <f t="shared" si="65"/>
        <v>-5.1770961355822003</v>
      </c>
      <c r="AV100" s="17">
        <f t="shared" si="66"/>
        <v>2.4071124315519468</v>
      </c>
      <c r="AW100" s="17">
        <f t="shared" si="67"/>
        <v>0.30280541064968797</v>
      </c>
      <c r="BA100" s="17">
        <f t="shared" si="68"/>
        <v>-2.1949949865922733E-2</v>
      </c>
      <c r="BB100" s="17">
        <f t="shared" si="95"/>
        <v>0.29242981500570403</v>
      </c>
      <c r="BC100" s="17">
        <f t="shared" si="96"/>
        <v>0.264234000215891</v>
      </c>
      <c r="BD100" s="17">
        <f t="shared" si="97"/>
        <v>-5.6555587701202649E-2</v>
      </c>
      <c r="BE100" s="17">
        <f t="shared" si="98"/>
        <v>39.367093506870773</v>
      </c>
    </row>
    <row r="101" spans="1:57" s="17" customFormat="1" x14ac:dyDescent="0.3">
      <c r="A101" s="17">
        <v>75</v>
      </c>
      <c r="B101" s="17">
        <f t="shared" si="99"/>
        <v>0.31874160540799945</v>
      </c>
      <c r="C101" s="17">
        <f t="shared" si="69"/>
        <v>-1.1055446707755295E-2</v>
      </c>
      <c r="D101" s="17">
        <f t="shared" si="51"/>
        <v>5.460573506572379E-2</v>
      </c>
      <c r="E101" s="8">
        <v>1.7176712834126449</v>
      </c>
      <c r="F101" s="8">
        <v>2.4529422333393809</v>
      </c>
      <c r="G101" s="14">
        <f t="shared" si="72"/>
        <v>1.8760733548048303E-5</v>
      </c>
      <c r="H101" s="14">
        <f t="shared" si="73"/>
        <v>5.9281120542029053E-5</v>
      </c>
      <c r="I101" s="17">
        <f t="shared" si="74"/>
        <v>-4.1307223415301852E-2</v>
      </c>
      <c r="J101" s="17">
        <f t="shared" si="75"/>
        <v>5.0186784054353777E-2</v>
      </c>
      <c r="K101" s="8">
        <v>10.802788391233078</v>
      </c>
      <c r="L101" s="8">
        <v>9.495501147808767</v>
      </c>
      <c r="M101" s="6">
        <f t="shared" si="76"/>
        <v>1.3072872434243106</v>
      </c>
      <c r="N101" s="17">
        <f t="shared" si="77"/>
        <v>-4.1307223415301852E-2</v>
      </c>
      <c r="O101" s="17">
        <f t="shared" si="78"/>
        <v>5.0186784054353777E-2</v>
      </c>
      <c r="P101" s="17">
        <f t="shared" si="79"/>
        <v>3.0251776707546557E-2</v>
      </c>
      <c r="Q101" s="17">
        <f t="shared" si="80"/>
        <v>4.4189510113700134E-3</v>
      </c>
      <c r="R101" s="17">
        <f t="shared" si="81"/>
        <v>3.0572816716883389E-2</v>
      </c>
      <c r="S101" s="17">
        <f t="shared" si="70"/>
        <v>2.5584101285839935</v>
      </c>
      <c r="T101" s="17">
        <f t="shared" si="53"/>
        <v>0.18282647119827033</v>
      </c>
      <c r="U101" s="17">
        <f t="shared" si="82"/>
        <v>2.5649342885563322</v>
      </c>
      <c r="V101" s="14">
        <f t="shared" si="83"/>
        <v>3.0826957868639964</v>
      </c>
      <c r="W101" s="14">
        <f t="shared" si="84"/>
        <v>-0.24825571632060311</v>
      </c>
      <c r="X101" s="8">
        <v>-92.277286594116347</v>
      </c>
      <c r="Y101" s="8">
        <v>208.2139498437696</v>
      </c>
      <c r="Z101" s="17">
        <f t="shared" si="71"/>
        <v>5.7436629879823453</v>
      </c>
      <c r="AA101" s="17">
        <f t="shared" si="55"/>
        <v>-42.221877903031235</v>
      </c>
      <c r="AB101" s="14">
        <f t="shared" si="85"/>
        <v>-15.591425346678491</v>
      </c>
      <c r="AC101" s="14">
        <f t="shared" si="86"/>
        <v>25.788824857872036</v>
      </c>
      <c r="AD101" s="17">
        <f t="shared" si="87"/>
        <v>2.0653611707650926E-2</v>
      </c>
      <c r="AE101" s="17">
        <f t="shared" si="88"/>
        <v>-2.5093392027176888E-2</v>
      </c>
      <c r="AF101" s="17">
        <f t="shared" si="89"/>
        <v>2.617195469475455E-2</v>
      </c>
      <c r="AG101" s="17">
        <f t="shared" si="90"/>
        <v>-4.7947667988397752E-2</v>
      </c>
      <c r="AH101" s="17">
        <f t="shared" si="91"/>
        <v>1.5135268720547303E-2</v>
      </c>
      <c r="AI101" s="17">
        <f t="shared" si="92"/>
        <v>-2.2391160659560217E-3</v>
      </c>
      <c r="AJ101" s="17">
        <f t="shared" si="56"/>
        <v>-6.7251416553966443</v>
      </c>
      <c r="AK101" s="17">
        <f t="shared" si="57"/>
        <v>-13.12580854550361</v>
      </c>
      <c r="AL101" s="17">
        <f t="shared" si="58"/>
        <v>-6.8198729094072057</v>
      </c>
      <c r="AM101" s="17">
        <f t="shared" si="59"/>
        <v>-17.960072589605975</v>
      </c>
      <c r="AN101" s="14">
        <f t="shared" si="93"/>
        <v>5.3096951010514912</v>
      </c>
      <c r="AO101" s="17">
        <f t="shared" si="60"/>
        <v>-3.4099364547036028</v>
      </c>
      <c r="AP101" s="17">
        <f t="shared" si="61"/>
        <v>-4.0700362948029873</v>
      </c>
      <c r="AQ101" s="17">
        <f t="shared" si="62"/>
        <v>1.5059229767320353E-3</v>
      </c>
      <c r="AR101" s="17">
        <f t="shared" si="63"/>
        <v>0.89844937271079006</v>
      </c>
      <c r="AS101" s="17">
        <f t="shared" si="64"/>
        <v>-3.3532629569313395</v>
      </c>
      <c r="AT101" s="14">
        <f t="shared" si="94"/>
        <v>4.365058260408877</v>
      </c>
      <c r="AU101" s="17">
        <f t="shared" si="65"/>
        <v>-2.3317972074506548</v>
      </c>
      <c r="AV101" s="17">
        <f t="shared" si="66"/>
        <v>3.6900481568794055</v>
      </c>
      <c r="AW101" s="17">
        <f t="shared" si="67"/>
        <v>0.22089652362560902</v>
      </c>
      <c r="BA101" s="17">
        <f t="shared" si="68"/>
        <v>1.5059229767320353E-3</v>
      </c>
      <c r="BB101" s="17">
        <f t="shared" si="95"/>
        <v>0.30768615870024418</v>
      </c>
      <c r="BC101" s="17">
        <f t="shared" si="96"/>
        <v>0.2774343819926976</v>
      </c>
      <c r="BD101" s="17">
        <f t="shared" si="97"/>
        <v>1.9686738970613547E-3</v>
      </c>
      <c r="BE101" s="17">
        <f t="shared" si="98"/>
        <v>19.973877775867859</v>
      </c>
    </row>
    <row r="102" spans="1:57" s="17" customFormat="1" x14ac:dyDescent="0.3">
      <c r="A102" s="17">
        <v>76</v>
      </c>
      <c r="B102" s="17">
        <f t="shared" si="99"/>
        <v>0.32304892439999944</v>
      </c>
      <c r="C102" s="17">
        <f t="shared" si="69"/>
        <v>-1.5890067039947553E-15</v>
      </c>
      <c r="D102" s="17">
        <f t="shared" si="51"/>
        <v>5.5000000000000007E-2</v>
      </c>
      <c r="E102" s="8">
        <v>1.5127717164658778</v>
      </c>
      <c r="F102" s="8">
        <v>2.6478233184560693</v>
      </c>
      <c r="G102" s="14">
        <f t="shared" si="72"/>
        <v>-2.5814087708736846E-4</v>
      </c>
      <c r="H102" s="14">
        <f t="shared" si="73"/>
        <v>4.6136521984088685E-4</v>
      </c>
      <c r="I102" s="17">
        <f t="shared" si="74"/>
        <v>-3.0806642440825364E-2</v>
      </c>
      <c r="J102" s="17">
        <f t="shared" si="75"/>
        <v>5.7235922125210302E-2</v>
      </c>
      <c r="K102" s="8">
        <v>10.283132746350576</v>
      </c>
      <c r="L102" s="8">
        <v>10.283219412264549</v>
      </c>
      <c r="M102" s="6">
        <f t="shared" si="76"/>
        <v>-8.6665913972439057E-5</v>
      </c>
      <c r="N102" s="17">
        <f t="shared" si="77"/>
        <v>-3.0806642440825364E-2</v>
      </c>
      <c r="O102" s="17">
        <f t="shared" si="78"/>
        <v>5.7235922125210302E-2</v>
      </c>
      <c r="P102" s="17">
        <f t="shared" si="79"/>
        <v>3.0806642440823775E-2</v>
      </c>
      <c r="Q102" s="17">
        <f t="shared" si="80"/>
        <v>-2.2359221252102948E-3</v>
      </c>
      <c r="R102" s="17">
        <f t="shared" si="81"/>
        <v>3.088767660777951E-2</v>
      </c>
      <c r="S102" s="17">
        <f t="shared" si="70"/>
        <v>2.5707963267948961</v>
      </c>
      <c r="T102" s="17">
        <f t="shared" si="53"/>
        <v>2.5443037958997969E-14</v>
      </c>
      <c r="U102" s="17">
        <f t="shared" si="82"/>
        <v>2.5707963267948961</v>
      </c>
      <c r="V102" s="14">
        <f t="shared" si="83"/>
        <v>3.1363735882476811</v>
      </c>
      <c r="W102" s="14">
        <f t="shared" si="84"/>
        <v>-2.6698858653551608E-6</v>
      </c>
      <c r="X102" s="8">
        <v>-148.67800001652455</v>
      </c>
      <c r="Y102" s="8">
        <v>156.25771833195157</v>
      </c>
      <c r="Z102" s="17">
        <f t="shared" si="71"/>
        <v>8.270363633176338E-13</v>
      </c>
      <c r="AA102" s="17">
        <f t="shared" si="55"/>
        <v>-42.557456156118334</v>
      </c>
      <c r="AB102" s="14">
        <f t="shared" si="85"/>
        <v>-9.2759321178681802</v>
      </c>
      <c r="AC102" s="14">
        <f t="shared" si="86"/>
        <v>27.347453446766828</v>
      </c>
      <c r="AD102" s="17">
        <f t="shared" si="87"/>
        <v>1.5403321220412682E-2</v>
      </c>
      <c r="AE102" s="17">
        <f t="shared" si="88"/>
        <v>-2.8617961062605151E-2</v>
      </c>
      <c r="AF102" s="17">
        <f t="shared" si="89"/>
        <v>1.5532391658957161E-2</v>
      </c>
      <c r="AG102" s="17">
        <f t="shared" si="90"/>
        <v>-5.8123200577895003E-2</v>
      </c>
      <c r="AH102" s="17">
        <f t="shared" si="91"/>
        <v>1.5274250781868203E-2</v>
      </c>
      <c r="AI102" s="17">
        <f t="shared" si="92"/>
        <v>8.8727845268470301E-4</v>
      </c>
      <c r="AJ102" s="17">
        <f t="shared" si="56"/>
        <v>-5.685918470044836</v>
      </c>
      <c r="AK102" s="17">
        <f t="shared" si="57"/>
        <v>-10.866165432786639</v>
      </c>
      <c r="AL102" s="17">
        <f t="shared" si="58"/>
        <v>-3.0598478637327888</v>
      </c>
      <c r="AM102" s="17">
        <f t="shared" si="59"/>
        <v>-16.182444304504546</v>
      </c>
      <c r="AN102" s="14">
        <f t="shared" si="93"/>
        <v>3.5299917307662509</v>
      </c>
      <c r="AO102" s="17">
        <f t="shared" si="60"/>
        <v>-1.5299239318663944</v>
      </c>
      <c r="AP102" s="17">
        <f t="shared" si="61"/>
        <v>-3.181222152252273</v>
      </c>
      <c r="AQ102" s="17">
        <f t="shared" si="62"/>
        <v>-5.2180831737340949E-3</v>
      </c>
      <c r="AR102" s="17">
        <f t="shared" si="63"/>
        <v>1.7538136683876768</v>
      </c>
      <c r="AS102" s="17">
        <f t="shared" si="64"/>
        <v>-2.2928946700231307</v>
      </c>
      <c r="AT102" s="14">
        <f t="shared" si="94"/>
        <v>5.8794546357703048</v>
      </c>
      <c r="AU102" s="17">
        <f t="shared" si="65"/>
        <v>0.5746524701988176</v>
      </c>
      <c r="AV102" s="17">
        <f t="shared" si="66"/>
        <v>5.8513042437199694</v>
      </c>
      <c r="AW102" s="17">
        <f t="shared" si="67"/>
        <v>4.4253569144992039E-2</v>
      </c>
      <c r="BA102" s="17">
        <f t="shared" si="68"/>
        <v>-5.2180831737340949E-3</v>
      </c>
      <c r="BB102" s="17">
        <f t="shared" si="95"/>
        <v>0.32304892439999783</v>
      </c>
      <c r="BC102" s="17">
        <f t="shared" si="96"/>
        <v>0.29224228195917407</v>
      </c>
      <c r="BD102" s="17">
        <f t="shared" si="97"/>
        <v>4.5222994743587086E-7</v>
      </c>
      <c r="BE102" s="17">
        <f t="shared" si="98"/>
        <v>-1.3241576262039011E-3</v>
      </c>
    </row>
    <row r="103" spans="1:57" s="17" customFormat="1" x14ac:dyDescent="0.3">
      <c r="A103" s="17">
        <v>77</v>
      </c>
      <c r="B103" s="17">
        <f t="shared" si="99"/>
        <v>0.32735624339199942</v>
      </c>
      <c r="C103" s="17">
        <f t="shared" si="69"/>
        <v>1.1055446707752124E-2</v>
      </c>
      <c r="D103" s="17">
        <f t="shared" si="51"/>
        <v>5.4605735065724012E-2</v>
      </c>
      <c r="E103" s="8">
        <v>4.5453043883132294</v>
      </c>
      <c r="F103" s="8">
        <v>3.8393207292579494</v>
      </c>
      <c r="G103" s="14">
        <f t="shared" si="72"/>
        <v>5.3178817285214411E-4</v>
      </c>
      <c r="H103" s="14">
        <f t="shared" si="73"/>
        <v>2.9304614727330286E-4</v>
      </c>
      <c r="I103" s="17">
        <f t="shared" si="74"/>
        <v>4.1761093565620848E-2</v>
      </c>
      <c r="J103" s="17">
        <f t="shared" si="75"/>
        <v>4.9809748686411394E-2</v>
      </c>
      <c r="K103" s="8">
        <v>9.5280398518146505</v>
      </c>
      <c r="L103" s="8">
        <v>10.83518140223714</v>
      </c>
      <c r="M103" s="6">
        <f t="shared" si="76"/>
        <v>-1.3071415504224895</v>
      </c>
      <c r="N103" s="17">
        <f t="shared" si="77"/>
        <v>4.1761093565620848E-2</v>
      </c>
      <c r="O103" s="17">
        <f t="shared" si="78"/>
        <v>4.9809748686411394E-2</v>
      </c>
      <c r="P103" s="17">
        <f t="shared" si="79"/>
        <v>-3.0705646857868724E-2</v>
      </c>
      <c r="Q103" s="17">
        <f t="shared" si="80"/>
        <v>4.7959863793126181E-3</v>
      </c>
      <c r="R103" s="17">
        <f t="shared" si="81"/>
        <v>3.1077938064014085E-2</v>
      </c>
      <c r="S103" s="17">
        <f t="shared" si="70"/>
        <v>2.5584101285840011</v>
      </c>
      <c r="T103" s="17">
        <f t="shared" si="53"/>
        <v>-0.18282647119821924</v>
      </c>
      <c r="U103" s="17">
        <f t="shared" si="82"/>
        <v>2.5649342885563362</v>
      </c>
      <c r="V103" s="14">
        <f t="shared" si="83"/>
        <v>3.1438041405519623</v>
      </c>
      <c r="W103" s="14">
        <f t="shared" si="84"/>
        <v>0.34275086859999881</v>
      </c>
      <c r="X103" s="8">
        <v>-200.87189152648912</v>
      </c>
      <c r="Y103" s="8">
        <v>99.623541486063772</v>
      </c>
      <c r="Z103" s="17">
        <f t="shared" si="71"/>
        <v>-5.7436629879806951</v>
      </c>
      <c r="AA103" s="17">
        <f t="shared" si="55"/>
        <v>-42.221877903031427</v>
      </c>
      <c r="AB103" s="14">
        <f t="shared" si="85"/>
        <v>-0.37041495748824982</v>
      </c>
      <c r="AC103" s="14">
        <f t="shared" si="86"/>
        <v>46.267048590736813</v>
      </c>
      <c r="AD103" s="17">
        <f t="shared" si="87"/>
        <v>-2.0880546782810424E-2</v>
      </c>
      <c r="AE103" s="17">
        <f t="shared" si="88"/>
        <v>-2.4904874343205697E-2</v>
      </c>
      <c r="AF103" s="17">
        <f t="shared" si="89"/>
        <v>-2.6674164223112556E-2</v>
      </c>
      <c r="AG103" s="17">
        <f t="shared" si="90"/>
        <v>-4.7265232423118433E-2</v>
      </c>
      <c r="AH103" s="17">
        <f t="shared" si="91"/>
        <v>-1.508692934250829E-2</v>
      </c>
      <c r="AI103" s="17">
        <f t="shared" si="92"/>
        <v>-2.5445162632929605E-3</v>
      </c>
      <c r="AJ103" s="17">
        <f t="shared" si="56"/>
        <v>-9.86502422590873</v>
      </c>
      <c r="AK103" s="17">
        <f t="shared" si="57"/>
        <v>-1.687334039481752</v>
      </c>
      <c r="AL103" s="17">
        <f t="shared" si="58"/>
        <v>-2.9667249829154638</v>
      </c>
      <c r="AM103" s="17">
        <f t="shared" si="59"/>
        <v>0.24602814763825043</v>
      </c>
      <c r="AN103" s="14">
        <f t="shared" si="93"/>
        <v>5.2470558362118735</v>
      </c>
      <c r="AO103" s="17">
        <f t="shared" si="60"/>
        <v>-1.4833624914577319</v>
      </c>
      <c r="AP103" s="17">
        <f t="shared" si="61"/>
        <v>5.0330140738191256</v>
      </c>
      <c r="AQ103" s="17">
        <f t="shared" si="62"/>
        <v>-6.8149129371744194E-2</v>
      </c>
      <c r="AR103" s="17">
        <f t="shared" si="63"/>
        <v>-2.0247166671113925</v>
      </c>
      <c r="AS103" s="17">
        <f t="shared" si="64"/>
        <v>1.2042841804299667</v>
      </c>
      <c r="AT103" s="14">
        <f t="shared" si="94"/>
        <v>18.676671372765604</v>
      </c>
      <c r="AU103" s="17">
        <f t="shared" si="65"/>
        <v>-3.913022491991403</v>
      </c>
      <c r="AV103" s="17">
        <f t="shared" si="66"/>
        <v>18.262155090335085</v>
      </c>
      <c r="AW103" s="17">
        <f t="shared" si="67"/>
        <v>0.42169038035634637</v>
      </c>
      <c r="BA103" s="17">
        <f t="shared" si="68"/>
        <v>-6.8149129371744194E-2</v>
      </c>
      <c r="BB103" s="17">
        <f t="shared" si="95"/>
        <v>0.33841169009975153</v>
      </c>
      <c r="BC103" s="17">
        <f t="shared" si="96"/>
        <v>0.36911733695762028</v>
      </c>
      <c r="BD103" s="17">
        <f t="shared" si="97"/>
        <v>8.9080558626924516E-2</v>
      </c>
      <c r="BE103" s="17">
        <f t="shared" si="98"/>
        <v>-19.971651750772143</v>
      </c>
    </row>
    <row r="104" spans="1:57" s="17" customFormat="1" x14ac:dyDescent="0.3">
      <c r="A104" s="17">
        <v>78</v>
      </c>
      <c r="B104" s="17">
        <f t="shared" si="99"/>
        <v>0.33166356238399941</v>
      </c>
      <c r="C104" s="17">
        <f t="shared" si="69"/>
        <v>2.2004471410292319E-2</v>
      </c>
      <c r="D104" s="17">
        <f t="shared" si="51"/>
        <v>5.3429158056431794E-2</v>
      </c>
      <c r="E104" s="8">
        <v>7.4963615104336077</v>
      </c>
      <c r="F104" s="8">
        <v>3.0360911196491283</v>
      </c>
      <c r="G104" s="14">
        <f t="shared" si="72"/>
        <v>-1.8534091619679463E-4</v>
      </c>
      <c r="H104" s="14">
        <f t="shared" si="73"/>
        <v>4.9802858962882945E-4</v>
      </c>
      <c r="I104" s="17">
        <f t="shared" si="74"/>
        <v>-6.8448852810342404E-3</v>
      </c>
      <c r="J104" s="17">
        <f t="shared" si="75"/>
        <v>6.4638591765983591E-2</v>
      </c>
      <c r="K104" s="8">
        <v>8.5645989756217471</v>
      </c>
      <c r="L104" s="8">
        <v>11.141131591095391</v>
      </c>
      <c r="M104" s="6">
        <f t="shared" si="76"/>
        <v>-2.5765326154736439</v>
      </c>
      <c r="N104" s="17">
        <f t="shared" si="77"/>
        <v>-6.8448852810342404E-3</v>
      </c>
      <c r="O104" s="17">
        <f t="shared" si="78"/>
        <v>6.4638591765983591E-2</v>
      </c>
      <c r="P104" s="17">
        <f t="shared" si="79"/>
        <v>2.8849356691326558E-2</v>
      </c>
      <c r="Q104" s="17">
        <f t="shared" si="80"/>
        <v>-1.1209433709551797E-2</v>
      </c>
      <c r="R104" s="17">
        <f t="shared" si="81"/>
        <v>3.0950553881832626E-2</v>
      </c>
      <c r="S104" s="17">
        <f t="shared" si="70"/>
        <v>2.5214468716962504</v>
      </c>
      <c r="T104" s="17">
        <f t="shared" si="53"/>
        <v>-0.36276965973042857</v>
      </c>
      <c r="U104" s="17">
        <f t="shared" si="82"/>
        <v>2.5474096947306566</v>
      </c>
      <c r="V104" s="14">
        <f t="shared" si="83"/>
        <v>3.1455896239580414</v>
      </c>
      <c r="W104" s="14">
        <f t="shared" si="84"/>
        <v>0.53359306285435593</v>
      </c>
      <c r="X104" s="8">
        <v>-244.79168770353004</v>
      </c>
      <c r="Y104" s="8">
        <v>42.726793805180804</v>
      </c>
      <c r="Z104" s="17">
        <f t="shared" si="71"/>
        <v>-11.396744979543804</v>
      </c>
      <c r="AA104" s="17">
        <f t="shared" si="55"/>
        <v>-41.220435413286417</v>
      </c>
      <c r="AB104" s="14">
        <f t="shared" si="85"/>
        <v>4.6244208365098682</v>
      </c>
      <c r="AC104" s="14">
        <f t="shared" si="86"/>
        <v>26.664877941372691</v>
      </c>
      <c r="AD104" s="17">
        <f t="shared" si="87"/>
        <v>3.4224426405171202E-3</v>
      </c>
      <c r="AE104" s="17">
        <f t="shared" si="88"/>
        <v>-3.2319295882991796E-2</v>
      </c>
      <c r="AF104" s="17">
        <f t="shared" si="89"/>
        <v>-7.4871226065306414E-3</v>
      </c>
      <c r="AG104" s="17">
        <f t="shared" si="90"/>
        <v>-6.9994294325945075E-2</v>
      </c>
      <c r="AH104" s="17">
        <f t="shared" si="91"/>
        <v>1.4332007887564882E-2</v>
      </c>
      <c r="AI104" s="17">
        <f t="shared" si="92"/>
        <v>5.3557025599614821E-3</v>
      </c>
      <c r="AJ104" s="17">
        <f t="shared" si="56"/>
        <v>-1.9121796758370662</v>
      </c>
      <c r="AK104" s="17">
        <f t="shared" si="57"/>
        <v>-8.3157131259686423</v>
      </c>
      <c r="AL104" s="17">
        <f t="shared" si="58"/>
        <v>5.748271079117182</v>
      </c>
      <c r="AM104" s="17">
        <f t="shared" si="59"/>
        <v>-11.52419512078748</v>
      </c>
      <c r="AN104" s="14">
        <f t="shared" si="93"/>
        <v>2.9977867422788296</v>
      </c>
      <c r="AO104" s="17">
        <f t="shared" si="60"/>
        <v>2.874135539558591</v>
      </c>
      <c r="AP104" s="17">
        <f t="shared" si="61"/>
        <v>-0.85209756039373996</v>
      </c>
      <c r="AQ104" s="17">
        <f t="shared" si="62"/>
        <v>-9.5806291935388518E-2</v>
      </c>
      <c r="AR104" s="17">
        <f t="shared" si="63"/>
        <v>2.0077897997845167</v>
      </c>
      <c r="AS104" s="17">
        <f t="shared" si="64"/>
        <v>5.2414833609427447E-2</v>
      </c>
      <c r="AT104" s="14">
        <f t="shared" si="94"/>
        <v>12.198394488214973</v>
      </c>
      <c r="AU104" s="17">
        <f t="shared" si="65"/>
        <v>5.2834832993000109</v>
      </c>
      <c r="AV104" s="17">
        <f t="shared" si="66"/>
        <v>10.994800239937572</v>
      </c>
      <c r="AW104" s="17">
        <f t="shared" si="67"/>
        <v>-0.4326399384607158</v>
      </c>
      <c r="BA104" s="17">
        <f t="shared" si="68"/>
        <v>-9.5806291935388518E-2</v>
      </c>
      <c r="BB104" s="17">
        <f t="shared" si="95"/>
        <v>0.35366803379429174</v>
      </c>
      <c r="BC104" s="17">
        <f t="shared" si="96"/>
        <v>0.32481867710296519</v>
      </c>
      <c r="BD104" s="17">
        <f t="shared" si="97"/>
        <v>0.24684803593911805</v>
      </c>
      <c r="BE104" s="17">
        <f t="shared" si="98"/>
        <v>-39.366518571851522</v>
      </c>
    </row>
    <row r="105" spans="1:57" s="17" customFormat="1" x14ac:dyDescent="0.3">
      <c r="A105" s="17">
        <v>79</v>
      </c>
      <c r="B105" s="17">
        <f t="shared" si="99"/>
        <v>0.3359708813759994</v>
      </c>
      <c r="C105" s="17">
        <f t="shared" si="69"/>
        <v>3.2742330441001104E-2</v>
      </c>
      <c r="D105" s="17">
        <f t="shared" si="51"/>
        <v>5.1488824294412927E-2</v>
      </c>
      <c r="E105" s="8">
        <v>1.1406900706316019</v>
      </c>
      <c r="F105" s="8">
        <v>3.219938668216022</v>
      </c>
      <c r="G105" s="14">
        <f t="shared" si="72"/>
        <v>1.5794876014639525E-4</v>
      </c>
      <c r="H105" s="14">
        <f t="shared" si="73"/>
        <v>5.5258761065521411E-4</v>
      </c>
      <c r="I105" s="17">
        <f t="shared" si="74"/>
        <v>5.0872828479275661E-3</v>
      </c>
      <c r="J105" s="17">
        <f t="shared" si="75"/>
        <v>6.4800613833706722E-2</v>
      </c>
      <c r="K105" s="8">
        <v>7.4353063454194679</v>
      </c>
      <c r="L105" s="8">
        <v>11.208594603340963</v>
      </c>
      <c r="M105" s="6">
        <f t="shared" si="76"/>
        <v>-3.7732882579214948</v>
      </c>
      <c r="N105" s="17">
        <f t="shared" si="77"/>
        <v>5.0872828479275661E-3</v>
      </c>
      <c r="O105" s="17">
        <f t="shared" si="78"/>
        <v>6.4800613833706722E-2</v>
      </c>
      <c r="P105" s="17">
        <f t="shared" si="79"/>
        <v>2.7655047593073537E-2</v>
      </c>
      <c r="Q105" s="17">
        <f t="shared" si="80"/>
        <v>-1.3311789539293795E-2</v>
      </c>
      <c r="R105" s="17">
        <f t="shared" si="81"/>
        <v>3.0692106446342422E-2</v>
      </c>
      <c r="S105" s="17">
        <f t="shared" si="70"/>
        <v>2.4604894887735433</v>
      </c>
      <c r="T105" s="17">
        <f t="shared" si="53"/>
        <v>-0.53699175402059862</v>
      </c>
      <c r="U105" s="17">
        <f t="shared" si="82"/>
        <v>2.5184059776476095</v>
      </c>
      <c r="V105" s="14">
        <f t="shared" si="83"/>
        <v>3.0878360660528106</v>
      </c>
      <c r="W105" s="14">
        <f t="shared" si="84"/>
        <v>0.7996367959472056</v>
      </c>
      <c r="X105" s="8">
        <v>-277.45321328470948</v>
      </c>
      <c r="Y105" s="8">
        <v>-10.443850709636708</v>
      </c>
      <c r="Z105" s="17">
        <f t="shared" si="71"/>
        <v>-16.870093494694068</v>
      </c>
      <c r="AA105" s="17">
        <f t="shared" si="55"/>
        <v>-39.568922033179334</v>
      </c>
      <c r="AB105" s="14">
        <f t="shared" si="85"/>
        <v>11.685458534324779</v>
      </c>
      <c r="AC105" s="14">
        <f t="shared" si="86"/>
        <v>24.437666299891415</v>
      </c>
      <c r="AD105" s="17">
        <f t="shared" si="87"/>
        <v>-2.543641423963783E-3</v>
      </c>
      <c r="AE105" s="17">
        <f t="shared" si="88"/>
        <v>-3.2400306916853361E-2</v>
      </c>
      <c r="AF105" s="17">
        <f t="shared" si="89"/>
        <v>-1.8993781024537533E-2</v>
      </c>
      <c r="AG105" s="17">
        <f t="shared" si="90"/>
        <v>-7.1180214798026012E-2</v>
      </c>
      <c r="AH105" s="17">
        <f t="shared" si="91"/>
        <v>1.3906498176609968E-2</v>
      </c>
      <c r="AI105" s="17">
        <f t="shared" si="92"/>
        <v>6.3796009643192902E-3</v>
      </c>
      <c r="AJ105" s="17">
        <f t="shared" si="56"/>
        <v>3.7639401353833923E-2</v>
      </c>
      <c r="AK105" s="17">
        <f t="shared" si="57"/>
        <v>-8.1941999653381483</v>
      </c>
      <c r="AL105" s="17">
        <f t="shared" si="58"/>
        <v>9.1678307808721335</v>
      </c>
      <c r="AM105" s="17">
        <f t="shared" si="59"/>
        <v>-9.2796699329268542</v>
      </c>
      <c r="AN105" s="14">
        <f t="shared" si="93"/>
        <v>4.5918699297805095</v>
      </c>
      <c r="AO105" s="17">
        <f t="shared" si="60"/>
        <v>4.5839153904360668</v>
      </c>
      <c r="AP105" s="17">
        <f t="shared" si="61"/>
        <v>0.27016503353657306</v>
      </c>
      <c r="AQ105" s="17">
        <f t="shared" si="62"/>
        <v>-0.14920746850162647</v>
      </c>
      <c r="AR105" s="17">
        <f t="shared" si="63"/>
        <v>1.6804818251691744</v>
      </c>
      <c r="AS105" s="17">
        <f t="shared" si="64"/>
        <v>0.94672320218853145</v>
      </c>
      <c r="AT105" s="14">
        <f t="shared" si="94"/>
        <v>14.74953419045713</v>
      </c>
      <c r="AU105" s="17">
        <f t="shared" si="65"/>
        <v>6.6004935806390765</v>
      </c>
      <c r="AV105" s="17">
        <f t="shared" si="66"/>
        <v>13.19023287616281</v>
      </c>
      <c r="AW105" s="17">
        <f t="shared" si="67"/>
        <v>-0.61168152935075315</v>
      </c>
      <c r="BA105" s="17">
        <f t="shared" si="68"/>
        <v>-0.14920746850162647</v>
      </c>
      <c r="BB105" s="17">
        <f t="shared" si="95"/>
        <v>0.36871321181700051</v>
      </c>
      <c r="BC105" s="17">
        <f t="shared" si="96"/>
        <v>0.34105816422392699</v>
      </c>
      <c r="BD105" s="17">
        <f t="shared" si="97"/>
        <v>0.56300278889137845</v>
      </c>
      <c r="BE105" s="17">
        <f t="shared" si="98"/>
        <v>-57.651597884045991</v>
      </c>
    </row>
    <row r="106" spans="1:57" s="17" customFormat="1" x14ac:dyDescent="0.3">
      <c r="A106" s="17">
        <v>80</v>
      </c>
      <c r="B106" s="17">
        <f t="shared" si="99"/>
        <v>0.34027820036799938</v>
      </c>
      <c r="C106" s="17">
        <f t="shared" si="69"/>
        <v>4.3167610342049599E-2</v>
      </c>
      <c r="D106" s="17">
        <f t="shared" si="51"/>
        <v>4.881533400219365E-2</v>
      </c>
      <c r="E106" s="8">
        <v>3.7345951598841318</v>
      </c>
      <c r="F106" s="8">
        <v>4.3449472441605321</v>
      </c>
      <c r="G106" s="14">
        <f t="shared" si="72"/>
        <v>3.9268621692688938E-4</v>
      </c>
      <c r="H106" s="14">
        <f t="shared" si="73"/>
        <v>-8.9888090102047125E-5</v>
      </c>
      <c r="I106" s="17">
        <f t="shared" si="74"/>
        <v>6.066121108783331E-2</v>
      </c>
      <c r="J106" s="17">
        <f t="shared" si="75"/>
        <v>2.3349892277210384E-2</v>
      </c>
      <c r="K106" s="8">
        <v>6.1931364286605435</v>
      </c>
      <c r="L106" s="8">
        <v>11.060916749809776</v>
      </c>
      <c r="M106" s="6">
        <f t="shared" si="76"/>
        <v>-4.8677803211492323</v>
      </c>
      <c r="N106" s="17">
        <f t="shared" si="77"/>
        <v>6.066121108783331E-2</v>
      </c>
      <c r="O106" s="17">
        <f t="shared" si="78"/>
        <v>2.3349892277210384E-2</v>
      </c>
      <c r="P106" s="17">
        <f t="shared" si="79"/>
        <v>-1.7493600745783711E-2</v>
      </c>
      <c r="Q106" s="17">
        <f t="shared" si="80"/>
        <v>2.5465441724983266E-2</v>
      </c>
      <c r="R106" s="17">
        <f t="shared" si="81"/>
        <v>3.0895222758565818E-2</v>
      </c>
      <c r="S106" s="17">
        <f t="shared" si="70"/>
        <v>2.376499314158746</v>
      </c>
      <c r="T106" s="17">
        <f t="shared" si="53"/>
        <v>-0.70274516756653838</v>
      </c>
      <c r="U106" s="17">
        <f t="shared" si="82"/>
        <v>2.4782251230941696</v>
      </c>
      <c r="V106" s="14">
        <f t="shared" si="83"/>
        <v>2.7924814835729226</v>
      </c>
      <c r="W106" s="14">
        <f t="shared" si="84"/>
        <v>1.2653735173045439</v>
      </c>
      <c r="X106" s="8">
        <v>-297.35006515393889</v>
      </c>
      <c r="Y106" s="8">
        <v>-56.921422119898764</v>
      </c>
      <c r="Z106" s="17">
        <f t="shared" si="71"/>
        <v>-22.077390557727629</v>
      </c>
      <c r="AA106" s="17">
        <f t="shared" si="55"/>
        <v>-37.29338311528074</v>
      </c>
      <c r="AB106" s="14">
        <f t="shared" si="85"/>
        <v>24.228088484680939</v>
      </c>
      <c r="AC106" s="14">
        <f t="shared" si="86"/>
        <v>35.208742171183431</v>
      </c>
      <c r="AD106" s="17">
        <f t="shared" si="87"/>
        <v>-3.0330605543916655E-2</v>
      </c>
      <c r="AE106" s="17">
        <f t="shared" si="88"/>
        <v>-1.1674946138605192E-2</v>
      </c>
      <c r="AF106" s="17">
        <f t="shared" si="89"/>
        <v>-5.2110753823404896E-2</v>
      </c>
      <c r="AG106" s="17">
        <f t="shared" si="90"/>
        <v>-1.0662115459769774E-2</v>
      </c>
      <c r="AH106" s="17">
        <f t="shared" si="91"/>
        <v>-8.5504572644284123E-3</v>
      </c>
      <c r="AI106" s="17">
        <f t="shared" si="92"/>
        <v>-1.268777681744061E-2</v>
      </c>
      <c r="AJ106" s="17">
        <f t="shared" si="56"/>
        <v>-6.0924188155603538</v>
      </c>
      <c r="AK106" s="17">
        <f t="shared" si="57"/>
        <v>-6.3096388061451618</v>
      </c>
      <c r="AL106" s="17">
        <f t="shared" si="58"/>
        <v>-1.4575443004455053</v>
      </c>
      <c r="AM106" s="17">
        <f t="shared" si="59"/>
        <v>2.2613768835771526</v>
      </c>
      <c r="AN106" s="14">
        <f t="shared" si="93"/>
        <v>6.0844905865403716</v>
      </c>
      <c r="AO106" s="17">
        <f t="shared" si="60"/>
        <v>-0.72877215022275266</v>
      </c>
      <c r="AP106" s="17">
        <f t="shared" si="61"/>
        <v>6.0406884417885767</v>
      </c>
      <c r="AQ106" s="17">
        <f t="shared" si="62"/>
        <v>-0.17470936274041973</v>
      </c>
      <c r="AR106" s="17">
        <f t="shared" si="63"/>
        <v>-0.32388981192565824</v>
      </c>
      <c r="AS106" s="17">
        <f t="shared" si="64"/>
        <v>-2.0389760233914367</v>
      </c>
      <c r="AT106" s="14">
        <f t="shared" si="94"/>
        <v>15.41846327676439</v>
      </c>
      <c r="AU106" s="17">
        <f t="shared" si="65"/>
        <v>-1.1174399245335425</v>
      </c>
      <c r="AV106" s="17">
        <f t="shared" si="66"/>
        <v>15.377917213718852</v>
      </c>
      <c r="AW106" s="17">
        <f t="shared" si="67"/>
        <v>0.29351177070425211</v>
      </c>
      <c r="BA106" s="17">
        <f t="shared" si="68"/>
        <v>-0.17470936274041973</v>
      </c>
      <c r="BB106" s="17">
        <f t="shared" si="95"/>
        <v>0.38344581071004896</v>
      </c>
      <c r="BC106" s="17">
        <f t="shared" si="96"/>
        <v>0.40093941145583267</v>
      </c>
      <c r="BD106" s="17">
        <f t="shared" si="97"/>
        <v>0.8504467978683381</v>
      </c>
      <c r="BE106" s="17">
        <f t="shared" si="98"/>
        <v>-74.374204799649988</v>
      </c>
    </row>
    <row r="107" spans="1:57" s="17" customFormat="1" x14ac:dyDescent="0.3">
      <c r="A107" s="17">
        <v>81</v>
      </c>
      <c r="B107" s="17">
        <f t="shared" si="99"/>
        <v>0.34458551935999937</v>
      </c>
      <c r="C107" s="17">
        <f t="shared" si="69"/>
        <v>5.3183827215209444E-2</v>
      </c>
      <c r="D107" s="17">
        <f t="shared" si="51"/>
        <v>4.5450849718747952E-2</v>
      </c>
      <c r="E107" s="8">
        <v>3.4765203026441855</v>
      </c>
      <c r="F107" s="8">
        <v>-1.8250267737967272</v>
      </c>
      <c r="G107" s="14">
        <f t="shared" si="72"/>
        <v>-3.3135977257432031E-4</v>
      </c>
      <c r="H107" s="14">
        <f t="shared" si="73"/>
        <v>-2.0362316606462039E-4</v>
      </c>
      <c r="I107" s="17">
        <f t="shared" si="74"/>
        <v>6.2910713147691491E-2</v>
      </c>
      <c r="J107" s="17">
        <f t="shared" si="75"/>
        <v>1.6347543278697179E-2</v>
      </c>
      <c r="K107" s="8">
        <v>4.8923092841456741</v>
      </c>
      <c r="L107" s="8">
        <v>10.730190445198643</v>
      </c>
      <c r="M107" s="6">
        <f t="shared" si="76"/>
        <v>-5.8378811610529686</v>
      </c>
      <c r="N107" s="17">
        <f t="shared" si="77"/>
        <v>6.2910713147691491E-2</v>
      </c>
      <c r="O107" s="17">
        <f t="shared" si="78"/>
        <v>1.6347543278697179E-2</v>
      </c>
      <c r="P107" s="17">
        <f t="shared" si="79"/>
        <v>-9.7268859324820475E-3</v>
      </c>
      <c r="Q107" s="17">
        <f t="shared" si="80"/>
        <v>2.9103306440050773E-2</v>
      </c>
      <c r="R107" s="17">
        <f t="shared" si="81"/>
        <v>3.0685741895659258E-2</v>
      </c>
      <c r="S107" s="17">
        <f t="shared" si="70"/>
        <v>2.2708009230788333</v>
      </c>
      <c r="T107" s="17">
        <f t="shared" si="53"/>
        <v>-0.85741587002033981</v>
      </c>
      <c r="U107" s="17">
        <f t="shared" si="82"/>
        <v>2.4272821851648021</v>
      </c>
      <c r="V107" s="14">
        <f t="shared" si="83"/>
        <v>2.5885955520663781</v>
      </c>
      <c r="W107" s="14">
        <f t="shared" si="84"/>
        <v>1.4848728687850237</v>
      </c>
      <c r="X107" s="8">
        <v>-304.47741965056571</v>
      </c>
      <c r="Y107" s="8">
        <v>-95.082701110685278</v>
      </c>
      <c r="Z107" s="17">
        <f t="shared" si="71"/>
        <v>-26.936513983271986</v>
      </c>
      <c r="AA107" s="17">
        <f t="shared" si="55"/>
        <v>-34.429705267666954</v>
      </c>
      <c r="AB107" s="14">
        <f t="shared" si="85"/>
        <v>30.341642242409424</v>
      </c>
      <c r="AC107" s="14">
        <f t="shared" si="86"/>
        <v>28.83081636348922</v>
      </c>
      <c r="AD107" s="17">
        <f t="shared" si="87"/>
        <v>-3.1455356573845746E-2</v>
      </c>
      <c r="AE107" s="17">
        <f t="shared" si="88"/>
        <v>-8.1737716393485895E-3</v>
      </c>
      <c r="AF107" s="17">
        <f t="shared" si="89"/>
        <v>-5.7881590295163307E-2</v>
      </c>
      <c r="AG107" s="17">
        <f t="shared" si="90"/>
        <v>-1.8977016417041012E-3</v>
      </c>
      <c r="AH107" s="17">
        <f t="shared" si="91"/>
        <v>-5.0291228525281839E-3</v>
      </c>
      <c r="AI107" s="17">
        <f t="shared" si="92"/>
        <v>-1.4449841636993078E-2</v>
      </c>
      <c r="AJ107" s="17">
        <f t="shared" si="56"/>
        <v>-5.6889813897696317</v>
      </c>
      <c r="AK107" s="17">
        <f t="shared" si="57"/>
        <v>-7.8639274126836245</v>
      </c>
      <c r="AL107" s="17">
        <f t="shared" si="58"/>
        <v>-2.4473782796294743</v>
      </c>
      <c r="AM107" s="17">
        <f t="shared" si="59"/>
        <v>1.517881699713991</v>
      </c>
      <c r="AN107" s="14">
        <f t="shared" si="93"/>
        <v>5.7995090714712996</v>
      </c>
      <c r="AO107" s="17">
        <f t="shared" si="60"/>
        <v>-1.2236891398147371</v>
      </c>
      <c r="AP107" s="17">
        <f t="shared" si="61"/>
        <v>5.6689408498569955</v>
      </c>
      <c r="AQ107" s="17">
        <f t="shared" si="62"/>
        <v>-0.16831640024189537</v>
      </c>
      <c r="AR107" s="17">
        <f t="shared" si="63"/>
        <v>0.79489192102313089</v>
      </c>
      <c r="AS107" s="17">
        <f t="shared" si="64"/>
        <v>-2.1418938136052423</v>
      </c>
      <c r="AT107" s="14">
        <f t="shared" si="94"/>
        <v>14.885113944590927</v>
      </c>
      <c r="AU107" s="17">
        <f t="shared" si="65"/>
        <v>-0.26981883458698008</v>
      </c>
      <c r="AV107" s="17">
        <f t="shared" si="66"/>
        <v>14.882668273530705</v>
      </c>
      <c r="AW107" s="17">
        <f t="shared" si="67"/>
        <v>0.24087871487807336</v>
      </c>
      <c r="BA107" s="17">
        <f t="shared" si="68"/>
        <v>-0.16831640024189537</v>
      </c>
      <c r="BB107" s="17">
        <f t="shared" si="95"/>
        <v>0.39776934657520879</v>
      </c>
      <c r="BC107" s="17">
        <f t="shared" si="96"/>
        <v>0.40749623250769085</v>
      </c>
      <c r="BD107" s="17">
        <f t="shared" si="97"/>
        <v>0.98261114206841227</v>
      </c>
      <c r="BE107" s="17">
        <f t="shared" si="98"/>
        <v>-89.196253820604795</v>
      </c>
    </row>
    <row r="108" spans="1:57" s="17" customFormat="1" x14ac:dyDescent="0.3">
      <c r="A108" s="17">
        <v>82</v>
      </c>
      <c r="B108" s="17">
        <f t="shared" si="99"/>
        <v>0.34889283835199936</v>
      </c>
      <c r="C108" s="17">
        <f t="shared" si="69"/>
        <v>6.2700948330564443E-2</v>
      </c>
      <c r="D108" s="17">
        <f t="shared" si="51"/>
        <v>4.1448431371071265E-2</v>
      </c>
      <c r="E108" s="8">
        <v>3.1907471554452465</v>
      </c>
      <c r="F108" s="8">
        <v>-1.7411732930737345</v>
      </c>
      <c r="G108" s="14">
        <f t="shared" si="72"/>
        <v>-1.4561060223323985E-4</v>
      </c>
      <c r="H108" s="14">
        <f t="shared" si="73"/>
        <v>1.3561024815764156E-4</v>
      </c>
      <c r="I108" s="17">
        <f t="shared" si="74"/>
        <v>6.4058859854791067E-2</v>
      </c>
      <c r="J108" s="17">
        <f t="shared" si="75"/>
        <v>1.1021001501870726E-2</v>
      </c>
      <c r="K108" s="8">
        <v>3.5867196243831052</v>
      </c>
      <c r="L108" s="8">
        <v>10.254269001092098</v>
      </c>
      <c r="M108" s="6">
        <f t="shared" si="76"/>
        <v>-6.6675493767089922</v>
      </c>
      <c r="N108" s="17">
        <f t="shared" si="77"/>
        <v>6.4058859854791067E-2</v>
      </c>
      <c r="O108" s="17">
        <f t="shared" si="78"/>
        <v>1.1021001501870726E-2</v>
      </c>
      <c r="P108" s="17">
        <f t="shared" si="79"/>
        <v>-1.3579115242266238E-3</v>
      </c>
      <c r="Q108" s="17">
        <f t="shared" si="80"/>
        <v>3.0427429869200537E-2</v>
      </c>
      <c r="R108" s="17">
        <f t="shared" si="81"/>
        <v>3.0457715149904866E-2</v>
      </c>
      <c r="S108" s="17">
        <f t="shared" si="70"/>
        <v>2.145061242302293</v>
      </c>
      <c r="T108" s="17">
        <f t="shared" si="53"/>
        <v>-0.99856461200850677</v>
      </c>
      <c r="U108" s="17">
        <f t="shared" si="82"/>
        <v>2.3660978461558084</v>
      </c>
      <c r="V108" s="14">
        <f t="shared" si="83"/>
        <v>2.3672082161953178</v>
      </c>
      <c r="W108" s="14">
        <f t="shared" si="84"/>
        <v>1.6505709449506742</v>
      </c>
      <c r="X108" s="8">
        <v>-300.0606679228095</v>
      </c>
      <c r="Y108" s="8">
        <v>-124.54254668438487</v>
      </c>
      <c r="Z108" s="17">
        <f t="shared" si="71"/>
        <v>-31.370832492206635</v>
      </c>
      <c r="AA108" s="17">
        <f t="shared" si="55"/>
        <v>-31.023050400673064</v>
      </c>
      <c r="AB108" s="14">
        <f t="shared" si="85"/>
        <v>35.155168735643457</v>
      </c>
      <c r="AC108" s="14">
        <f t="shared" si="86"/>
        <v>21.902158600657359</v>
      </c>
      <c r="AD108" s="17">
        <f t="shared" si="87"/>
        <v>-3.2029429927395534E-2</v>
      </c>
      <c r="AE108" s="17">
        <f t="shared" si="88"/>
        <v>-5.5105007509353631E-3</v>
      </c>
      <c r="AF108" s="17">
        <f t="shared" si="89"/>
        <v>-6.3307098791561142E-2</v>
      </c>
      <c r="AG108" s="17">
        <f t="shared" si="90"/>
        <v>4.2605185568083646E-3</v>
      </c>
      <c r="AH108" s="17">
        <f t="shared" si="91"/>
        <v>-7.5176106322993126E-4</v>
      </c>
      <c r="AI108" s="17">
        <f t="shared" si="92"/>
        <v>-1.5281520058679091E-2</v>
      </c>
      <c r="AJ108" s="17">
        <f t="shared" si="56"/>
        <v>-5.3632076173958723</v>
      </c>
      <c r="AK108" s="17">
        <f t="shared" si="57"/>
        <v>-9.1369122128375633</v>
      </c>
      <c r="AL108" s="17">
        <f t="shared" si="58"/>
        <v>-3.2976786332371226</v>
      </c>
      <c r="AM108" s="17">
        <f t="shared" si="59"/>
        <v>0.40296976969599996</v>
      </c>
      <c r="AN108" s="14">
        <f t="shared" si="93"/>
        <v>5.3708424683709293</v>
      </c>
      <c r="AO108" s="17">
        <f t="shared" si="60"/>
        <v>-1.6488393166185613</v>
      </c>
      <c r="AP108" s="17">
        <f t="shared" si="61"/>
        <v>5.1114848848480001</v>
      </c>
      <c r="AQ108" s="17">
        <f t="shared" si="62"/>
        <v>-0.15463201665178211</v>
      </c>
      <c r="AR108" s="17">
        <f t="shared" si="63"/>
        <v>1.8241517249000394</v>
      </c>
      <c r="AS108" s="17">
        <f t="shared" si="64"/>
        <v>-1.7004785719031672</v>
      </c>
      <c r="AT108" s="14">
        <f t="shared" si="94"/>
        <v>14.864727481028229</v>
      </c>
      <c r="AU108" s="17">
        <f t="shared" si="65"/>
        <v>0.54014275326148598</v>
      </c>
      <c r="AV108" s="17">
        <f t="shared" si="66"/>
        <v>14.854910598564199</v>
      </c>
      <c r="AW108" s="17">
        <f t="shared" si="67"/>
        <v>0.1648494924864598</v>
      </c>
      <c r="BA108" s="17">
        <f t="shared" si="68"/>
        <v>-0.15463201665178211</v>
      </c>
      <c r="BB108" s="17">
        <f t="shared" si="95"/>
        <v>0.4115937866825638</v>
      </c>
      <c r="BC108" s="17">
        <f t="shared" si="96"/>
        <v>0.41295169820679045</v>
      </c>
      <c r="BD108" s="17">
        <f t="shared" si="97"/>
        <v>1.0310166062458443</v>
      </c>
      <c r="BE108" s="17">
        <f t="shared" si="98"/>
        <v>-101.87265039480211</v>
      </c>
    </row>
    <row r="109" spans="1:57" s="17" customFormat="1" x14ac:dyDescent="0.3">
      <c r="A109" s="17">
        <v>83</v>
      </c>
      <c r="B109" s="17">
        <f t="shared" si="99"/>
        <v>0.35320015734399934</v>
      </c>
      <c r="C109" s="17">
        <f t="shared" si="69"/>
        <v>7.1636811996444366E-2</v>
      </c>
      <c r="D109" s="17">
        <f t="shared" si="51"/>
        <v>3.6871199487435266E-2</v>
      </c>
      <c r="E109" s="8">
        <v>2.9101790676225474</v>
      </c>
      <c r="F109" s="8">
        <v>-1.6805082957933211</v>
      </c>
      <c r="G109" s="14">
        <f t="shared" si="72"/>
        <v>-9.3911507417360207E-6</v>
      </c>
      <c r="H109" s="14">
        <f t="shared" si="73"/>
        <v>3.0081498530072637E-5</v>
      </c>
      <c r="I109" s="17">
        <f t="shared" si="74"/>
        <v>6.4609198958198638E-2</v>
      </c>
      <c r="J109" s="17">
        <f t="shared" si="75"/>
        <v>7.1169803976057072E-3</v>
      </c>
      <c r="K109" s="8">
        <v>2.3209918845247652</v>
      </c>
      <c r="L109" s="8">
        <v>9.6688339659649429</v>
      </c>
      <c r="M109" s="6">
        <f t="shared" si="76"/>
        <v>-7.3478420814401773</v>
      </c>
      <c r="N109" s="17">
        <f t="shared" si="77"/>
        <v>6.4609198958198638E-2</v>
      </c>
      <c r="O109" s="17">
        <f t="shared" si="78"/>
        <v>7.1169803976057072E-3</v>
      </c>
      <c r="P109" s="17">
        <f t="shared" si="79"/>
        <v>7.027613038245728E-3</v>
      </c>
      <c r="Q109" s="17">
        <f t="shared" si="80"/>
        <v>2.9754219089829559E-2</v>
      </c>
      <c r="R109" s="17">
        <f t="shared" si="81"/>
        <v>3.0572878481767121E-2</v>
      </c>
      <c r="S109" s="17">
        <f t="shared" si="70"/>
        <v>2.0012632617082149</v>
      </c>
      <c r="T109" s="17">
        <f t="shared" si="53"/>
        <v>-1.1239653935517149</v>
      </c>
      <c r="U109" s="17">
        <f t="shared" si="82"/>
        <v>2.2952892733955919</v>
      </c>
      <c r="V109" s="14">
        <f t="shared" si="83"/>
        <v>2.1391354645495579</v>
      </c>
      <c r="W109" s="14">
        <f t="shared" si="84"/>
        <v>1.7649720437818814</v>
      </c>
      <c r="X109" s="8">
        <v>-286.04713262060079</v>
      </c>
      <c r="Y109" s="8">
        <v>-145.88213470196973</v>
      </c>
      <c r="Z109" s="17">
        <f t="shared" si="71"/>
        <v>-35.31041423271224</v>
      </c>
      <c r="AA109" s="17">
        <f t="shared" si="55"/>
        <v>-27.127143496588548</v>
      </c>
      <c r="AB109" s="14">
        <f t="shared" si="85"/>
        <v>38.781827601018321</v>
      </c>
      <c r="AC109" s="14">
        <f t="shared" si="86"/>
        <v>14.865960472911006</v>
      </c>
      <c r="AD109" s="17">
        <f t="shared" si="87"/>
        <v>-3.2304599479099319E-2</v>
      </c>
      <c r="AE109" s="17">
        <f t="shared" si="88"/>
        <v>-3.5584901988028536E-3</v>
      </c>
      <c r="AF109" s="17">
        <f t="shared" si="89"/>
        <v>-6.8118309901950627E-2</v>
      </c>
      <c r="AG109" s="17">
        <f t="shared" si="90"/>
        <v>7.7751698965741085E-3</v>
      </c>
      <c r="AH109" s="17">
        <f t="shared" si="91"/>
        <v>3.5091109437519938E-3</v>
      </c>
      <c r="AI109" s="17">
        <f t="shared" si="92"/>
        <v>-1.4892150294179816E-2</v>
      </c>
      <c r="AJ109" s="17">
        <f t="shared" si="56"/>
        <v>-5.001837910879674</v>
      </c>
      <c r="AK109" s="17">
        <f t="shared" si="57"/>
        <v>-10.090668387660363</v>
      </c>
      <c r="AL109" s="17">
        <f t="shared" si="58"/>
        <v>-3.8099170081490277</v>
      </c>
      <c r="AM109" s="17">
        <f t="shared" si="59"/>
        <v>-0.86919993475076252</v>
      </c>
      <c r="AN109" s="14">
        <f t="shared" si="93"/>
        <v>4.863956450695488</v>
      </c>
      <c r="AO109" s="17">
        <f t="shared" si="60"/>
        <v>-1.9049585040745138</v>
      </c>
      <c r="AP109" s="17">
        <f t="shared" si="61"/>
        <v>4.4754000326246191</v>
      </c>
      <c r="AQ109" s="17">
        <f t="shared" si="62"/>
        <v>-0.13779722939681105</v>
      </c>
      <c r="AR109" s="17">
        <f t="shared" si="63"/>
        <v>2.5005526500112194</v>
      </c>
      <c r="AS109" s="17">
        <f t="shared" si="64"/>
        <v>-0.88029618316648139</v>
      </c>
      <c r="AT109" s="14">
        <f t="shared" si="94"/>
        <v>15.242477955910482</v>
      </c>
      <c r="AU109" s="17">
        <f t="shared" si="65"/>
        <v>1.0957046759389493</v>
      </c>
      <c r="AV109" s="17">
        <f t="shared" si="66"/>
        <v>15.203044612824844</v>
      </c>
      <c r="AW109" s="17">
        <f t="shared" si="67"/>
        <v>8.2581512004277768E-2</v>
      </c>
      <c r="BA109" s="17">
        <f t="shared" si="68"/>
        <v>-0.13779722939681105</v>
      </c>
      <c r="BB109" s="17">
        <f t="shared" si="95"/>
        <v>0.42483696934044368</v>
      </c>
      <c r="BC109" s="17">
        <f t="shared" si="96"/>
        <v>0.41780935630219795</v>
      </c>
      <c r="BD109" s="17">
        <f t="shared" si="97"/>
        <v>1.0125122808677536</v>
      </c>
      <c r="BE109" s="17">
        <f t="shared" si="98"/>
        <v>-112.26675727870514</v>
      </c>
    </row>
    <row r="110" spans="1:57" s="17" customFormat="1" x14ac:dyDescent="0.3">
      <c r="A110" s="17">
        <v>84</v>
      </c>
      <c r="B110" s="17">
        <f t="shared" si="99"/>
        <v>0.35750747633599933</v>
      </c>
      <c r="C110" s="17">
        <f t="shared" si="69"/>
        <v>7.9918423298383556E-2</v>
      </c>
      <c r="D110" s="17">
        <f t="shared" si="51"/>
        <v>3.1791339748950723E-2</v>
      </c>
      <c r="E110" s="8">
        <v>1.2838638130683524</v>
      </c>
      <c r="F110" s="8">
        <v>-2.2447403178950451</v>
      </c>
      <c r="G110" s="14">
        <f t="shared" si="72"/>
        <v>2.193590594524869E-4</v>
      </c>
      <c r="H110" s="14">
        <f t="shared" si="73"/>
        <v>1.1322359949068189E-4</v>
      </c>
      <c r="I110" s="17">
        <f t="shared" si="74"/>
        <v>5.0788816834161032E-2</v>
      </c>
      <c r="J110" s="17">
        <f t="shared" si="75"/>
        <v>4.0564714772644977E-2</v>
      </c>
      <c r="K110" s="8">
        <v>1.1327747760902593</v>
      </c>
      <c r="L110" s="8">
        <v>9.0077203908929171</v>
      </c>
      <c r="M110" s="6">
        <f t="shared" si="76"/>
        <v>-7.874945614802658</v>
      </c>
      <c r="N110" s="17">
        <f t="shared" si="77"/>
        <v>5.0788816834161032E-2</v>
      </c>
      <c r="O110" s="17">
        <f t="shared" si="78"/>
        <v>4.0564714772644977E-2</v>
      </c>
      <c r="P110" s="17">
        <f t="shared" si="79"/>
        <v>2.9129606464222524E-2</v>
      </c>
      <c r="Q110" s="17">
        <f t="shared" si="80"/>
        <v>-8.7733750236942548E-3</v>
      </c>
      <c r="R110" s="17">
        <f t="shared" si="81"/>
        <v>3.0422131451738499E-2</v>
      </c>
      <c r="S110" s="17">
        <f t="shared" si="70"/>
        <v>1.8416747613513182</v>
      </c>
      <c r="T110" s="17">
        <f t="shared" si="53"/>
        <v>-1.2316405694142307</v>
      </c>
      <c r="U110" s="17">
        <f t="shared" si="82"/>
        <v>2.2155596175290446</v>
      </c>
      <c r="V110" s="14">
        <f t="shared" si="83"/>
        <v>2.1971321118316065</v>
      </c>
      <c r="W110" s="14">
        <f t="shared" si="84"/>
        <v>1.7221293138807354</v>
      </c>
      <c r="X110" s="8">
        <v>-264.70792382045516</v>
      </c>
      <c r="Y110" s="8">
        <v>-160.26372967828786</v>
      </c>
      <c r="Z110" s="17">
        <f t="shared" si="71"/>
        <v>-38.693129647348947</v>
      </c>
      <c r="AA110" s="17">
        <f t="shared" si="55"/>
        <v>-22.803425334592809</v>
      </c>
      <c r="AB110" s="14">
        <f t="shared" si="85"/>
        <v>38.713466590221302</v>
      </c>
      <c r="AC110" s="14">
        <f t="shared" si="86"/>
        <v>3.6728588092483854</v>
      </c>
      <c r="AD110" s="17">
        <f t="shared" si="87"/>
        <v>-2.5394408417080516E-2</v>
      </c>
      <c r="AE110" s="17">
        <f t="shared" si="88"/>
        <v>-2.0282357386322489E-2</v>
      </c>
      <c r="AF110" s="17">
        <f t="shared" si="89"/>
        <v>-6.5463299595998545E-2</v>
      </c>
      <c r="AG110" s="17">
        <f t="shared" si="90"/>
        <v>-4.489479048474676E-2</v>
      </c>
      <c r="AH110" s="17">
        <f t="shared" si="91"/>
        <v>1.4674482761837507E-2</v>
      </c>
      <c r="AI110" s="17">
        <f t="shared" si="92"/>
        <v>4.3300757121017856E-3</v>
      </c>
      <c r="AJ110" s="17">
        <f t="shared" si="56"/>
        <v>2.3800973206531486</v>
      </c>
      <c r="AK110" s="17">
        <f t="shared" si="57"/>
        <v>-11.430986684392311</v>
      </c>
      <c r="AL110" s="17">
        <f t="shared" si="58"/>
        <v>7.7815835983819799</v>
      </c>
      <c r="AM110" s="17">
        <f t="shared" si="59"/>
        <v>-4.7349114445072011</v>
      </c>
      <c r="AN110" s="14">
        <f t="shared" si="93"/>
        <v>4.6478804017479645</v>
      </c>
      <c r="AO110" s="17">
        <f t="shared" si="60"/>
        <v>3.8907917991909899</v>
      </c>
      <c r="AP110" s="17">
        <f t="shared" si="61"/>
        <v>2.5425442777463996</v>
      </c>
      <c r="AQ110" s="17">
        <f t="shared" si="62"/>
        <v>-0.14348083759456742</v>
      </c>
      <c r="AR110" s="17">
        <f t="shared" si="63"/>
        <v>0.49671916433760932</v>
      </c>
      <c r="AS110" s="17">
        <f t="shared" si="64"/>
        <v>2.7031254670714646</v>
      </c>
      <c r="AT110" s="14">
        <f t="shared" si="94"/>
        <v>18.134142567718786</v>
      </c>
      <c r="AU110" s="17">
        <f t="shared" si="65"/>
        <v>4.4868547963961207</v>
      </c>
      <c r="AV110" s="17">
        <f t="shared" si="66"/>
        <v>17.570294838232158</v>
      </c>
      <c r="AW110" s="17">
        <f t="shared" si="67"/>
        <v>-0.3901203501952516</v>
      </c>
      <c r="BA110" s="17">
        <f t="shared" si="68"/>
        <v>-0.14348083759456742</v>
      </c>
      <c r="BB110" s="17">
        <f t="shared" si="95"/>
        <v>0.43742589963438289</v>
      </c>
      <c r="BC110" s="17">
        <f t="shared" si="96"/>
        <v>0.40829629317016036</v>
      </c>
      <c r="BD110" s="17">
        <f t="shared" si="97"/>
        <v>1.1299037928235511</v>
      </c>
      <c r="BE110" s="17">
        <f t="shared" si="98"/>
        <v>-120.32030603286603</v>
      </c>
    </row>
    <row r="111" spans="1:57" s="17" customFormat="1" x14ac:dyDescent="0.3">
      <c r="A111" s="17">
        <v>85</v>
      </c>
      <c r="B111" s="17">
        <f t="shared" si="99"/>
        <v>0.36181479532799932</v>
      </c>
      <c r="C111" s="17">
        <f t="shared" si="69"/>
        <v>8.748310527252709E-2</v>
      </c>
      <c r="D111" s="17">
        <f t="shared" si="51"/>
        <v>2.6288964578254609E-2</v>
      </c>
      <c r="E111" s="8">
        <v>2.362023635809551</v>
      </c>
      <c r="F111" s="8">
        <v>-1.6307788110253782</v>
      </c>
      <c r="G111" s="14">
        <f t="shared" si="72"/>
        <v>-1.0890292545003566E-3</v>
      </c>
      <c r="H111" s="14">
        <f t="shared" si="73"/>
        <v>-6.2921350312877475E-4</v>
      </c>
      <c r="I111" s="17">
        <f t="shared" si="74"/>
        <v>6.4883103356356733E-2</v>
      </c>
      <c r="J111" s="17">
        <f t="shared" si="75"/>
        <v>3.8965239442776615E-3</v>
      </c>
      <c r="K111" s="8">
        <v>-1.5511702791765843E-2</v>
      </c>
      <c r="L111" s="8">
        <v>8.2735100816876663</v>
      </c>
      <c r="M111" s="6">
        <f t="shared" si="76"/>
        <v>-8.2890217844794325</v>
      </c>
      <c r="N111" s="17">
        <f t="shared" si="77"/>
        <v>6.4883103356356733E-2</v>
      </c>
      <c r="O111" s="17">
        <f t="shared" si="78"/>
        <v>3.8965239442776615E-3</v>
      </c>
      <c r="P111" s="17">
        <f t="shared" si="79"/>
        <v>2.2600001916170356E-2</v>
      </c>
      <c r="Q111" s="17">
        <f t="shared" si="80"/>
        <v>2.2392440633976947E-2</v>
      </c>
      <c r="R111" s="17">
        <f t="shared" si="81"/>
        <v>3.1814799766100771E-2</v>
      </c>
      <c r="S111" s="17">
        <f t="shared" si="70"/>
        <v>1.6688125472157798</v>
      </c>
      <c r="T111" s="17">
        <f t="shared" si="53"/>
        <v>-1.3198920377506715</v>
      </c>
      <c r="U111" s="17">
        <f t="shared" si="82"/>
        <v>2.1276866096919536</v>
      </c>
      <c r="V111" s="14">
        <f t="shared" si="83"/>
        <v>1.7007031324684019</v>
      </c>
      <c r="W111" s="14">
        <f t="shared" si="84"/>
        <v>1.8563524829878548</v>
      </c>
      <c r="X111" s="8">
        <v>-237.79070861315077</v>
      </c>
      <c r="Y111" s="8">
        <v>-168.92701238740301</v>
      </c>
      <c r="Z111" s="17">
        <f t="shared" si="71"/>
        <v>-41.465631293291707</v>
      </c>
      <c r="AA111" s="17">
        <f t="shared" si="55"/>
        <v>-18.120083532964539</v>
      </c>
      <c r="AB111" s="14">
        <f t="shared" si="85"/>
        <v>43.007257028845707</v>
      </c>
      <c r="AC111" s="14">
        <f t="shared" si="86"/>
        <v>1.5187780303395648</v>
      </c>
      <c r="AD111" s="17">
        <f t="shared" si="87"/>
        <v>-3.2441551678178367E-2</v>
      </c>
      <c r="AE111" s="17">
        <f t="shared" si="88"/>
        <v>-1.9482619721388308E-3</v>
      </c>
      <c r="AF111" s="17">
        <f t="shared" si="89"/>
        <v>-7.5638589687191726E-2</v>
      </c>
      <c r="AG111" s="17">
        <f t="shared" si="90"/>
        <v>6.9850896211464241E-3</v>
      </c>
      <c r="AH111" s="17">
        <f t="shared" si="91"/>
        <v>1.0755486330834998E-2</v>
      </c>
      <c r="AI111" s="17">
        <f t="shared" si="92"/>
        <v>-1.0881613565424086E-2</v>
      </c>
      <c r="AJ111" s="17">
        <f t="shared" si="56"/>
        <v>-3.7830831525247586</v>
      </c>
      <c r="AK111" s="17">
        <f t="shared" si="57"/>
        <v>-11.227229644409654</v>
      </c>
      <c r="AL111" s="17">
        <f t="shared" si="58"/>
        <v>-3.3197967517492191</v>
      </c>
      <c r="AM111" s="17">
        <f t="shared" si="59"/>
        <v>-3.5129305511224787</v>
      </c>
      <c r="AN111" s="14">
        <f t="shared" si="93"/>
        <v>3.5637120922532755</v>
      </c>
      <c r="AO111" s="17">
        <f t="shared" si="60"/>
        <v>-1.6598983758746095</v>
      </c>
      <c r="AP111" s="17">
        <f t="shared" si="61"/>
        <v>3.153534724438761</v>
      </c>
      <c r="AQ111" s="17">
        <f t="shared" si="62"/>
        <v>-9.9071642848478539E-2</v>
      </c>
      <c r="AR111" s="17">
        <f t="shared" si="63"/>
        <v>2.5744219317453463</v>
      </c>
      <c r="AS111" s="17">
        <f t="shared" si="64"/>
        <v>1.0720351790235205</v>
      </c>
      <c r="AT111" s="14">
        <f t="shared" si="94"/>
        <v>16.286823962674493</v>
      </c>
      <c r="AU111" s="17">
        <f t="shared" si="65"/>
        <v>1.4294079422198058</v>
      </c>
      <c r="AV111" s="17">
        <f t="shared" si="66"/>
        <v>16.223976939266986</v>
      </c>
      <c r="AW111" s="17">
        <f t="shared" si="67"/>
        <v>-6.2188289736475694E-2</v>
      </c>
      <c r="BA111" s="17">
        <f t="shared" si="68"/>
        <v>-9.9071642848478539E-2</v>
      </c>
      <c r="BB111" s="17">
        <f t="shared" si="95"/>
        <v>0.44929790060052643</v>
      </c>
      <c r="BC111" s="17">
        <f t="shared" si="96"/>
        <v>0.42669789868435604</v>
      </c>
      <c r="BD111" s="17">
        <f t="shared" si="97"/>
        <v>0.82120700579520456</v>
      </c>
      <c r="BE111" s="17">
        <f t="shared" si="98"/>
        <v>-126.64692387804526</v>
      </c>
    </row>
    <row r="112" spans="1:57" s="17" customFormat="1" x14ac:dyDescent="0.3">
      <c r="A112" s="17">
        <v>86</v>
      </c>
      <c r="B112" s="17">
        <f t="shared" si="99"/>
        <v>0.3661221143199993</v>
      </c>
      <c r="C112" s="17">
        <f t="shared" si="69"/>
        <v>9.4279487358792269E-2</v>
      </c>
      <c r="D112" s="17">
        <f t="shared" si="51"/>
        <v>2.0450849718748401E-2</v>
      </c>
      <c r="E112" s="8">
        <v>1.8191223915291477</v>
      </c>
      <c r="F112" s="8">
        <v>-1.766615396705606</v>
      </c>
      <c r="G112" s="14">
        <f t="shared" si="72"/>
        <v>-8.6037508014757957E-4</v>
      </c>
      <c r="H112" s="14">
        <f t="shared" si="73"/>
        <v>-2.8287811442802985E-4</v>
      </c>
      <c r="I112" s="17">
        <f t="shared" si="74"/>
        <v>6.3757761089647244E-2</v>
      </c>
      <c r="J112" s="17">
        <f t="shared" si="75"/>
        <v>1.2647051072699304E-2</v>
      </c>
      <c r="K112" s="8">
        <v>-0.914332463565668</v>
      </c>
      <c r="L112" s="8">
        <v>7.557140065767026</v>
      </c>
      <c r="M112" s="6">
        <f t="shared" si="76"/>
        <v>-8.4714725293326936</v>
      </c>
      <c r="N112" s="17">
        <f t="shared" si="77"/>
        <v>6.3757761089647244E-2</v>
      </c>
      <c r="O112" s="17">
        <f t="shared" si="78"/>
        <v>1.2647051072699304E-2</v>
      </c>
      <c r="P112" s="17">
        <f t="shared" si="79"/>
        <v>3.0521726269145025E-2</v>
      </c>
      <c r="Q112" s="17">
        <f t="shared" si="80"/>
        <v>7.8037986460490968E-3</v>
      </c>
      <c r="R112" s="17">
        <f t="shared" si="81"/>
        <v>3.1503571984089283E-2</v>
      </c>
      <c r="S112" s="17">
        <f t="shared" si="70"/>
        <v>1.4854027596813999</v>
      </c>
      <c r="T112" s="17">
        <f t="shared" si="53"/>
        <v>-1.3873280201864999</v>
      </c>
      <c r="U112" s="17">
        <f t="shared" si="82"/>
        <v>2.0325108595192578</v>
      </c>
      <c r="V112" s="14">
        <f t="shared" si="83"/>
        <v>1.5738430296154851</v>
      </c>
      <c r="W112" s="14">
        <f t="shared" si="84"/>
        <v>1.8412473458487306</v>
      </c>
      <c r="X112" s="8">
        <v>-208.42024874832248</v>
      </c>
      <c r="Y112" s="8">
        <v>-173.68594230355356</v>
      </c>
      <c r="Z112" s="17">
        <f t="shared" si="71"/>
        <v>-43.584195163371774</v>
      </c>
      <c r="AA112" s="17">
        <f t="shared" si="55"/>
        <v>-13.150977189608161</v>
      </c>
      <c r="AB112" s="14">
        <f t="shared" si="85"/>
        <v>43.740534451008031</v>
      </c>
      <c r="AC112" s="14">
        <f t="shared" si="86"/>
        <v>-5.0129971266478019</v>
      </c>
      <c r="AD112" s="17">
        <f t="shared" si="87"/>
        <v>-3.1878880544823622E-2</v>
      </c>
      <c r="AE112" s="17">
        <f t="shared" si="88"/>
        <v>-6.3235255363496522E-3</v>
      </c>
      <c r="AF112" s="17">
        <f t="shared" si="89"/>
        <v>-7.8588436684145974E-2</v>
      </c>
      <c r="AG112" s="17">
        <f t="shared" si="90"/>
        <v>-8.8865908068887708E-3</v>
      </c>
      <c r="AH112" s="17">
        <f t="shared" si="91"/>
        <v>1.4830675594498726E-2</v>
      </c>
      <c r="AI112" s="17">
        <f t="shared" si="92"/>
        <v>-3.7604602658105326E-3</v>
      </c>
      <c r="AJ112" s="17">
        <f t="shared" si="56"/>
        <v>-1.4446140865655166</v>
      </c>
      <c r="AK112" s="17">
        <f t="shared" si="57"/>
        <v>-11.79610452926916</v>
      </c>
      <c r="AL112" s="17">
        <f t="shared" si="58"/>
        <v>-0.10001245431870405</v>
      </c>
      <c r="AM112" s="17">
        <f t="shared" si="59"/>
        <v>-5.1571868080177756</v>
      </c>
      <c r="AN112" s="14">
        <f t="shared" si="93"/>
        <v>2.3319428248963523</v>
      </c>
      <c r="AO112" s="17">
        <f t="shared" si="60"/>
        <v>-5.0006227159352025E-2</v>
      </c>
      <c r="AP112" s="17">
        <f t="shared" si="61"/>
        <v>2.3314065959911123</v>
      </c>
      <c r="AQ112" s="17">
        <f t="shared" si="62"/>
        <v>-7.4006416720595866E-2</v>
      </c>
      <c r="AR112" s="17">
        <f t="shared" si="63"/>
        <v>1.500124395600249</v>
      </c>
      <c r="AS112" s="17">
        <f t="shared" si="64"/>
        <v>2.3611186036191252</v>
      </c>
      <c r="AT112" s="14">
        <f t="shared" si="94"/>
        <v>17.038869993384274</v>
      </c>
      <c r="AU112" s="17">
        <f t="shared" si="65"/>
        <v>1.7501430475609467</v>
      </c>
      <c r="AV112" s="17">
        <f t="shared" si="66"/>
        <v>16.948748920334062</v>
      </c>
      <c r="AW112" s="17">
        <f t="shared" si="67"/>
        <v>-0.14828317254790904</v>
      </c>
      <c r="BA112" s="17">
        <f t="shared" si="68"/>
        <v>-7.4006416720595866E-2</v>
      </c>
      <c r="BB112" s="17">
        <f t="shared" si="95"/>
        <v>0.46040160167879157</v>
      </c>
      <c r="BC112" s="17">
        <f t="shared" si="96"/>
        <v>0.42987987540964656</v>
      </c>
      <c r="BD112" s="17">
        <f t="shared" si="97"/>
        <v>0.62694332624287563</v>
      </c>
      <c r="BE112" s="17">
        <f t="shared" si="98"/>
        <v>-129.43456591780796</v>
      </c>
    </row>
    <row r="113" spans="1:57" s="17" customFormat="1" x14ac:dyDescent="0.3">
      <c r="A113" s="17">
        <v>87</v>
      </c>
      <c r="B113" s="17">
        <f t="shared" si="99"/>
        <v>0.37042943331199929</v>
      </c>
      <c r="C113" s="17">
        <f t="shared" si="69"/>
        <v>0.10026831554528834</v>
      </c>
      <c r="D113" s="17">
        <f t="shared" si="51"/>
        <v>1.4369065729287325E-2</v>
      </c>
      <c r="E113" s="8">
        <v>1.7366260885760134</v>
      </c>
      <c r="F113" s="8">
        <v>-1.7013452049655002</v>
      </c>
      <c r="G113" s="14">
        <f t="shared" si="72"/>
        <v>-5.6412063303372534E-3</v>
      </c>
      <c r="H113" s="14">
        <f t="shared" si="73"/>
        <v>-8.5630623789272747E-4</v>
      </c>
      <c r="I113" s="17">
        <f t="shared" si="74"/>
        <v>6.4446888415309073E-2</v>
      </c>
      <c r="J113" s="17">
        <f t="shared" si="75"/>
        <v>8.4615940333190448E-3</v>
      </c>
      <c r="K113" s="8">
        <v>-1.7439718383780181</v>
      </c>
      <c r="L113" s="8">
        <v>6.8046624943977756</v>
      </c>
      <c r="M113" s="6">
        <f t="shared" si="76"/>
        <v>-8.5486343327757943</v>
      </c>
      <c r="N113" s="17">
        <f t="shared" si="77"/>
        <v>6.4446888415309073E-2</v>
      </c>
      <c r="O113" s="17">
        <f t="shared" si="78"/>
        <v>8.4615940333190448E-3</v>
      </c>
      <c r="P113" s="17">
        <f t="shared" si="79"/>
        <v>3.5821427129979266E-2</v>
      </c>
      <c r="Q113" s="17">
        <f t="shared" si="80"/>
        <v>5.9074716959682805E-3</v>
      </c>
      <c r="R113" s="17">
        <f t="shared" si="81"/>
        <v>3.6305273218460721E-2</v>
      </c>
      <c r="S113" s="17">
        <f t="shared" si="70"/>
        <v>1.29433788066129</v>
      </c>
      <c r="T113" s="17">
        <f t="shared" si="53"/>
        <v>-1.4328850109943982</v>
      </c>
      <c r="U113" s="17">
        <f t="shared" si="82"/>
        <v>1.9309246500180106</v>
      </c>
      <c r="V113" s="14">
        <f t="shared" si="83"/>
        <v>1.3416137079488522</v>
      </c>
      <c r="W113" s="14">
        <f t="shared" si="84"/>
        <v>1.8089527753494963</v>
      </c>
      <c r="X113" s="8">
        <v>-176.90570968084421</v>
      </c>
      <c r="Y113" s="8">
        <v>-175.30135216956899</v>
      </c>
      <c r="Z113" s="17">
        <f t="shared" si="71"/>
        <v>-45.015410239789304</v>
      </c>
      <c r="AA113" s="17">
        <f t="shared" si="55"/>
        <v>-7.974472079958721</v>
      </c>
      <c r="AB113" s="14">
        <f t="shared" si="85"/>
        <v>44.450743852967399</v>
      </c>
      <c r="AC113" s="14">
        <f t="shared" si="86"/>
        <v>-10.069937639214286</v>
      </c>
      <c r="AD113" s="17">
        <f t="shared" si="87"/>
        <v>-3.2223444207654536E-2</v>
      </c>
      <c r="AE113" s="17">
        <f t="shared" si="88"/>
        <v>-4.2307970166595224E-3</v>
      </c>
      <c r="AF113" s="17">
        <f t="shared" si="89"/>
        <v>-7.9536998815130072E-2</v>
      </c>
      <c r="AG113" s="17">
        <f t="shared" si="90"/>
        <v>-5.9360113042812683E-3</v>
      </c>
      <c r="AH113" s="17">
        <f t="shared" si="91"/>
        <v>1.5090110399821005E-2</v>
      </c>
      <c r="AI113" s="17">
        <f t="shared" si="92"/>
        <v>-2.5255827290377765E-3</v>
      </c>
      <c r="AJ113" s="17">
        <f t="shared" si="56"/>
        <v>-1.5007832180587946</v>
      </c>
      <c r="AK113" s="17">
        <f t="shared" si="57"/>
        <v>-11.689427523404003</v>
      </c>
      <c r="AL113" s="17">
        <f t="shared" si="58"/>
        <v>-0.65432546891993304</v>
      </c>
      <c r="AM113" s="17">
        <f t="shared" si="59"/>
        <v>-6.0017839633443879</v>
      </c>
      <c r="AN113" s="14">
        <f t="shared" si="93"/>
        <v>1.9369380166806696</v>
      </c>
      <c r="AO113" s="17">
        <f t="shared" si="60"/>
        <v>-0.32716273445996652</v>
      </c>
      <c r="AP113" s="17">
        <f t="shared" si="61"/>
        <v>1.9091080183278062</v>
      </c>
      <c r="AQ113" s="17">
        <f t="shared" si="62"/>
        <v>-6.0133876594056578E-2</v>
      </c>
      <c r="AR113" s="17">
        <f t="shared" si="63"/>
        <v>1.1414619630965959</v>
      </c>
      <c r="AS113" s="17">
        <f t="shared" si="64"/>
        <v>2.5283736101742931</v>
      </c>
      <c r="AT113" s="14">
        <f t="shared" si="94"/>
        <v>16.759616847172314</v>
      </c>
      <c r="AU113" s="17">
        <f t="shared" si="65"/>
        <v>1.0425916212559485</v>
      </c>
      <c r="AV113" s="17">
        <f t="shared" si="66"/>
        <v>16.727156350536958</v>
      </c>
      <c r="AW113" s="17">
        <f t="shared" si="67"/>
        <v>-0.16139490010902185</v>
      </c>
      <c r="BA113" s="17">
        <f t="shared" si="68"/>
        <v>-6.0133876594056578E-2</v>
      </c>
      <c r="BB113" s="17">
        <f t="shared" si="95"/>
        <v>0.47069774885728766</v>
      </c>
      <c r="BC113" s="17">
        <f t="shared" si="96"/>
        <v>0.43487632172730839</v>
      </c>
      <c r="BD113" s="17">
        <f t="shared" si="97"/>
        <v>0.51406252201485481</v>
      </c>
      <c r="BE113" s="17">
        <f t="shared" si="98"/>
        <v>-130.61351143165001</v>
      </c>
    </row>
    <row r="114" spans="1:57" s="17" customFormat="1" x14ac:dyDescent="0.3">
      <c r="A114" s="17">
        <v>88</v>
      </c>
      <c r="B114" s="17">
        <f t="shared" si="99"/>
        <v>0.37473675230399928</v>
      </c>
      <c r="C114" s="17">
        <f t="shared" si="69"/>
        <v>0.10542307142753315</v>
      </c>
      <c r="D114" s="17">
        <f t="shared" si="51"/>
        <v>8.1395259764668187E-3</v>
      </c>
      <c r="E114" s="8">
        <v>1.6378077114442864</v>
      </c>
      <c r="F114" s="8">
        <v>-1.6560539306810975</v>
      </c>
      <c r="G114" s="14">
        <f t="shared" si="72"/>
        <v>-1.0127845618513487E-2</v>
      </c>
      <c r="H114" s="14">
        <f t="shared" si="73"/>
        <v>-5.5547893573248183E-4</v>
      </c>
      <c r="I114" s="17">
        <f t="shared" si="74"/>
        <v>6.4763905145512446E-2</v>
      </c>
      <c r="J114" s="17">
        <f t="shared" si="75"/>
        <v>5.5350329992752897E-3</v>
      </c>
      <c r="K114" s="8">
        <v>-2.4376862056029891</v>
      </c>
      <c r="L114" s="8">
        <v>6.0496469617915363</v>
      </c>
      <c r="M114" s="6">
        <f t="shared" si="76"/>
        <v>-8.4873331673945245</v>
      </c>
      <c r="N114" s="17">
        <f t="shared" si="77"/>
        <v>6.4763905145512446E-2</v>
      </c>
      <c r="O114" s="17">
        <f t="shared" si="78"/>
        <v>5.5350329992752897E-3</v>
      </c>
      <c r="P114" s="17">
        <f t="shared" si="79"/>
        <v>4.0659166282020709E-2</v>
      </c>
      <c r="Q114" s="17">
        <f t="shared" si="80"/>
        <v>2.604492977191529E-3</v>
      </c>
      <c r="R114" s="17">
        <f t="shared" si="81"/>
        <v>4.0742498529388813E-2</v>
      </c>
      <c r="S114" s="17">
        <f t="shared" si="70"/>
        <v>1.0986311174342245</v>
      </c>
      <c r="T114" s="17">
        <f t="shared" si="53"/>
        <v>-1.4558445492149001</v>
      </c>
      <c r="U114" s="17">
        <f t="shared" si="82"/>
        <v>1.8238622984407316</v>
      </c>
      <c r="V114" s="14">
        <f t="shared" si="83"/>
        <v>1.1257671763986166</v>
      </c>
      <c r="W114" s="14">
        <f t="shared" si="84"/>
        <v>1.7485290224352048</v>
      </c>
      <c r="X114" s="8">
        <v>-144.7993295511794</v>
      </c>
      <c r="Y114" s="8">
        <v>-174.86632455147304</v>
      </c>
      <c r="Z114" s="17">
        <f t="shared" si="71"/>
        <v>-45.736705405822725</v>
      </c>
      <c r="AA114" s="17">
        <f t="shared" si="55"/>
        <v>-2.6722047818896191</v>
      </c>
      <c r="AB114" s="14">
        <f t="shared" si="85"/>
        <v>44.469871394914676</v>
      </c>
      <c r="AC114" s="14">
        <f t="shared" si="86"/>
        <v>-14.758290409130911</v>
      </c>
      <c r="AD114" s="17">
        <f t="shared" si="87"/>
        <v>-3.2381952572756223E-2</v>
      </c>
      <c r="AE114" s="17">
        <f t="shared" si="88"/>
        <v>-2.7675164996376449E-3</v>
      </c>
      <c r="AF114" s="17">
        <f t="shared" si="89"/>
        <v>-8.0029565477266057E-2</v>
      </c>
      <c r="AG114" s="17">
        <f t="shared" si="90"/>
        <v>-4.5105259785457666E-3</v>
      </c>
      <c r="AH114" s="17">
        <f t="shared" si="91"/>
        <v>1.5265660331753615E-2</v>
      </c>
      <c r="AI114" s="17">
        <f t="shared" si="92"/>
        <v>-1.0245070207295236E-3</v>
      </c>
      <c r="AJ114" s="17">
        <f t="shared" si="56"/>
        <v>-1.4023533132962926</v>
      </c>
      <c r="AK114" s="17">
        <f t="shared" si="57"/>
        <v>-11.527598458096413</v>
      </c>
      <c r="AL114" s="17">
        <f t="shared" si="58"/>
        <v>-0.80919504830879507</v>
      </c>
      <c r="AM114" s="17">
        <f t="shared" si="59"/>
        <v>-6.8551588881466143</v>
      </c>
      <c r="AN114" s="14">
        <f t="shared" si="93"/>
        <v>1.5366423986034856</v>
      </c>
      <c r="AO114" s="17">
        <f t="shared" si="60"/>
        <v>-0.40459752415439754</v>
      </c>
      <c r="AP114" s="17">
        <f t="shared" si="61"/>
        <v>1.482420555926693</v>
      </c>
      <c r="AQ114" s="17">
        <f t="shared" si="62"/>
        <v>-4.6883941811087251E-2</v>
      </c>
      <c r="AR114" s="17">
        <f t="shared" si="63"/>
        <v>0.73784790011518175</v>
      </c>
      <c r="AS114" s="17">
        <f t="shared" si="64"/>
        <v>2.6319547721615222</v>
      </c>
      <c r="AT114" s="14">
        <f t="shared" si="94"/>
        <v>16.431802556795013</v>
      </c>
      <c r="AU114" s="17">
        <f t="shared" si="65"/>
        <v>0.48081995598382055</v>
      </c>
      <c r="AV114" s="17">
        <f t="shared" si="66"/>
        <v>16.424766282520519</v>
      </c>
      <c r="AW114" s="17">
        <f t="shared" si="67"/>
        <v>-0.17764902774016317</v>
      </c>
      <c r="BA114" s="17">
        <f t="shared" si="68"/>
        <v>-4.6883941811087251E-2</v>
      </c>
      <c r="BB114" s="17">
        <f t="shared" si="95"/>
        <v>0.48015982373153243</v>
      </c>
      <c r="BC114" s="17">
        <f t="shared" si="96"/>
        <v>0.43950065744951172</v>
      </c>
      <c r="BD114" s="17">
        <f t="shared" si="97"/>
        <v>0.39791963435143574</v>
      </c>
      <c r="BE114" s="17">
        <f t="shared" si="98"/>
        <v>-129.67689861682862</v>
      </c>
    </row>
    <row r="115" spans="1:57" s="5" customFormat="1" x14ac:dyDescent="0.3">
      <c r="A115" s="5">
        <v>89</v>
      </c>
      <c r="B115" s="5">
        <f t="shared" si="99"/>
        <v>0.37904407129599926</v>
      </c>
      <c r="C115" s="5">
        <f>+$C$15/2+$C$16/$C$24*SIN($C$24*(B115-$C$19*7/8))</f>
        <v>0.10983097056515448</v>
      </c>
      <c r="D115" s="5">
        <f t="shared" si="51"/>
        <v>1.8604740235354661E-3</v>
      </c>
      <c r="E115" s="8">
        <v>1.5745796432244834</v>
      </c>
      <c r="F115" s="8">
        <v>-1.5957380511798782</v>
      </c>
      <c r="G115" s="14">
        <f t="shared" si="72"/>
        <v>-1.4251406425592403E-2</v>
      </c>
      <c r="H115" s="14">
        <f t="shared" si="73"/>
        <v>-1.2366081658231071E-4</v>
      </c>
      <c r="I115" s="5">
        <f t="shared" si="74"/>
        <v>6.4979783135593924E-2</v>
      </c>
      <c r="J115" s="5">
        <f t="shared" si="75"/>
        <v>1.6210440003850265E-3</v>
      </c>
      <c r="K115" s="8">
        <v>-2.8054308736342395</v>
      </c>
      <c r="L115" s="8">
        <v>5.6412145492420143</v>
      </c>
      <c r="M115" s="6">
        <f t="shared" si="76"/>
        <v>-8.4466454228762533</v>
      </c>
      <c r="N115" s="5">
        <f t="shared" si="77"/>
        <v>6.4979783135593924E-2</v>
      </c>
      <c r="O115" s="5">
        <f t="shared" si="78"/>
        <v>1.6210440003850265E-3</v>
      </c>
      <c r="P115" s="5">
        <f t="shared" si="79"/>
        <v>4.4851187429560554E-2</v>
      </c>
      <c r="Q115" s="5">
        <f t="shared" si="80"/>
        <v>2.3943002315043958E-4</v>
      </c>
      <c r="R115" s="5">
        <f t="shared" si="81"/>
        <v>4.4851826502134297E-2</v>
      </c>
      <c r="S115" s="5">
        <f>+$C$16*COS($C$24*(B115-$C$19*7/8))</f>
        <v>0.99211470131448354</v>
      </c>
      <c r="T115" s="5">
        <f t="shared" si="53"/>
        <v>-1.4558445492149044</v>
      </c>
      <c r="U115" s="5">
        <f t="shared" si="82"/>
        <v>1.7617533686765225</v>
      </c>
      <c r="V115" s="14">
        <f t="shared" si="83"/>
        <v>1.0005876539353957</v>
      </c>
      <c r="W115" s="14">
        <f t="shared" si="84"/>
        <v>1.6965825413119626</v>
      </c>
      <c r="X115" s="8">
        <v>-36.77459911824846</v>
      </c>
      <c r="Y115" s="8">
        <v>-30.153145329361234</v>
      </c>
      <c r="Z115" s="5">
        <f>-$C$16*$C$24*SIN($C$24*(B115-$C$19*7/8))</f>
        <v>-7.3130588479271701</v>
      </c>
      <c r="AA115" s="5">
        <f t="shared" si="55"/>
        <v>2.6722047818876797</v>
      </c>
      <c r="AB115" s="14">
        <f t="shared" si="85"/>
        <v>4.9498734437185821</v>
      </c>
      <c r="AC115" s="14">
        <f t="shared" si="86"/>
        <v>-6.3344054562638474</v>
      </c>
      <c r="AD115" s="5">
        <f t="shared" si="87"/>
        <v>-3.2489891567796962E-2</v>
      </c>
      <c r="AE115" s="5">
        <f t="shared" si="88"/>
        <v>-8.1052200019251326E-4</v>
      </c>
      <c r="AF115" s="5">
        <f t="shared" si="89"/>
        <v>-8.0279673637578E-2</v>
      </c>
      <c r="AG115" s="5">
        <f t="shared" si="90"/>
        <v>-1.5631593971009621E-3</v>
      </c>
      <c r="AH115" s="5">
        <f t="shared" si="91"/>
        <v>1.5299890501984078E-2</v>
      </c>
      <c r="AI115" s="5">
        <f t="shared" si="92"/>
        <v>-5.7884603284064391E-5</v>
      </c>
      <c r="AJ115" s="5">
        <f t="shared" si="56"/>
        <v>-2.0189916606855767</v>
      </c>
      <c r="AK115" s="5">
        <f t="shared" si="57"/>
        <v>-2.0109318164737924</v>
      </c>
      <c r="AL115" s="5">
        <f t="shared" si="58"/>
        <v>-1.7334752193161949</v>
      </c>
      <c r="AM115" s="5">
        <f t="shared" si="59"/>
        <v>-0.82250824537839884</v>
      </c>
      <c r="AN115" s="14">
        <f t="shared" si="93"/>
        <v>4.5814788608719734</v>
      </c>
      <c r="AO115" s="5">
        <f t="shared" si="60"/>
        <v>-0.86673760965809743</v>
      </c>
      <c r="AP115" s="5">
        <f t="shared" si="61"/>
        <v>4.4987458773108004</v>
      </c>
      <c r="AQ115" s="5">
        <f t="shared" si="62"/>
        <v>-0.14546125584387937</v>
      </c>
      <c r="AR115" s="5">
        <f t="shared" si="63"/>
        <v>0.48863843260264322</v>
      </c>
      <c r="AS115" s="5">
        <f t="shared" si="64"/>
        <v>0.45949774264187965</v>
      </c>
      <c r="AT115" s="14">
        <f t="shared" si="94"/>
        <v>16.836477790488786</v>
      </c>
      <c r="AU115" s="5">
        <f t="shared" si="65"/>
        <v>-0.2803714905349256</v>
      </c>
      <c r="AV115" s="5">
        <f t="shared" si="66"/>
        <v>16.834143168481056</v>
      </c>
      <c r="AW115" s="5">
        <f t="shared" si="67"/>
        <v>-4.0492873975592612E-2</v>
      </c>
      <c r="BA115" s="5">
        <f t="shared" si="68"/>
        <v>-0.14546125584387937</v>
      </c>
      <c r="BB115" s="5">
        <f t="shared" si="95"/>
        <v>0.48887504186115371</v>
      </c>
      <c r="BC115" s="5">
        <f t="shared" si="96"/>
        <v>0.4440238544315932</v>
      </c>
      <c r="BD115" s="5">
        <f t="shared" si="97"/>
        <v>1.2286596508795353</v>
      </c>
      <c r="BE115" s="5">
        <f t="shared" si="98"/>
        <v>-129.05523567314768</v>
      </c>
    </row>
    <row r="116" spans="1:57" s="5" customFormat="1" x14ac:dyDescent="0.3">
      <c r="A116" s="5">
        <v>90</v>
      </c>
      <c r="B116" s="5">
        <f t="shared" si="99"/>
        <v>0.38335139028799925</v>
      </c>
      <c r="C116" s="5">
        <f t="shared" ref="C116:C126" si="100">+$C$15/2+$C$16/$C$24*SIN($C$24*(B116-$C$19*7/8))</f>
        <v>0.1139919956217645</v>
      </c>
      <c r="D116" s="5">
        <f t="shared" si="51"/>
        <v>-4.3690657292850751E-3</v>
      </c>
      <c r="E116" s="8">
        <v>1.5209003721638317</v>
      </c>
      <c r="F116" s="8">
        <v>-1.5398302030600468</v>
      </c>
      <c r="G116" s="14">
        <f t="shared" si="72"/>
        <v>-1.8461240482422037E-2</v>
      </c>
      <c r="H116" s="14">
        <f t="shared" si="73"/>
        <v>8.30406588018558E-4</v>
      </c>
      <c r="I116" s="5">
        <f t="shared" si="74"/>
        <v>6.4968838213585164E-2</v>
      </c>
      <c r="J116" s="5">
        <f t="shared" si="75"/>
        <v>-2.0124763792391267E-3</v>
      </c>
      <c r="K116" s="8">
        <v>-2.9804634672096966</v>
      </c>
      <c r="L116" s="8">
        <v>5.386844550331471</v>
      </c>
      <c r="M116" s="6">
        <f t="shared" si="76"/>
        <v>-8.367308017541168</v>
      </c>
      <c r="N116" s="5">
        <f t="shared" si="77"/>
        <v>6.4968838213585164E-2</v>
      </c>
      <c r="O116" s="5">
        <f t="shared" si="78"/>
        <v>-2.0124763792391267E-3</v>
      </c>
      <c r="P116" s="5">
        <f t="shared" si="79"/>
        <v>4.9023157408179335E-2</v>
      </c>
      <c r="Q116" s="5">
        <f t="shared" si="80"/>
        <v>-2.3565893500459485E-3</v>
      </c>
      <c r="R116" s="5">
        <f t="shared" si="81"/>
        <v>4.9079766458611826E-2</v>
      </c>
      <c r="S116" s="5">
        <f t="shared" ref="S116:S126" si="101">+$C$16*COS($C$24*(B116-$C$19*7/8))</f>
        <v>0.92977648588826856</v>
      </c>
      <c r="T116" s="5">
        <f t="shared" si="53"/>
        <v>-1.4328850109944107</v>
      </c>
      <c r="U116" s="5">
        <f t="shared" si="82"/>
        <v>1.7081111698139526</v>
      </c>
      <c r="V116" s="14">
        <f t="shared" si="83"/>
        <v>0.92595931693712086</v>
      </c>
      <c r="W116" s="14">
        <f t="shared" si="84"/>
        <v>1.63675031336428</v>
      </c>
      <c r="X116" s="8">
        <v>-43.370973141268173</v>
      </c>
      <c r="Y116" s="8">
        <v>-87.108795405243896</v>
      </c>
      <c r="Z116" s="5">
        <f t="shared" ref="Z116:Z126" si="102">-$C$16*$C$24*SIN($C$24*(B116-$C$19*7/8))</f>
        <v>-21.47967016082243</v>
      </c>
      <c r="AA116" s="5">
        <f t="shared" si="55"/>
        <v>7.9744720799568123</v>
      </c>
      <c r="AB116" s="14">
        <f t="shared" si="85"/>
        <v>18.881405653771481</v>
      </c>
      <c r="AC116" s="14">
        <f t="shared" si="86"/>
        <v>-15.680679163610062</v>
      </c>
      <c r="AD116" s="5">
        <f t="shared" si="87"/>
        <v>-3.2484419106792582E-2</v>
      </c>
      <c r="AE116" s="5">
        <f t="shared" si="88"/>
        <v>1.0062381896195633E-3</v>
      </c>
      <c r="AF116" s="5">
        <f t="shared" si="89"/>
        <v>-8.0249796676463814E-2</v>
      </c>
      <c r="AG116" s="5">
        <f t="shared" si="90"/>
        <v>1.2493849982254317E-3</v>
      </c>
      <c r="AH116" s="5">
        <f t="shared" si="91"/>
        <v>1.5280958462878648E-2</v>
      </c>
      <c r="AI116" s="5">
        <f t="shared" si="92"/>
        <v>7.6309138101369512E-4</v>
      </c>
      <c r="AJ116" s="5">
        <f t="shared" si="56"/>
        <v>-2.0605762611364384</v>
      </c>
      <c r="AK116" s="5">
        <f t="shared" si="57"/>
        <v>-5.6009590064965558</v>
      </c>
      <c r="AL116" s="5">
        <f t="shared" si="58"/>
        <v>-1.8156534176585033</v>
      </c>
      <c r="AM116" s="5">
        <f t="shared" si="59"/>
        <v>-4.1831395605748165</v>
      </c>
      <c r="AN116" s="14">
        <f t="shared" si="93"/>
        <v>2.9610299283615689</v>
      </c>
      <c r="AO116" s="5">
        <f t="shared" si="60"/>
        <v>-0.90782670882925165</v>
      </c>
      <c r="AP116" s="5">
        <f t="shared" si="61"/>
        <v>2.8184302197125919</v>
      </c>
      <c r="AQ116" s="5">
        <f t="shared" si="62"/>
        <v>-9.2468558384373969E-2</v>
      </c>
      <c r="AR116" s="5">
        <f t="shared" si="63"/>
        <v>0.37695232130206197</v>
      </c>
      <c r="AS116" s="5">
        <f t="shared" si="64"/>
        <v>1.3532493419235903</v>
      </c>
      <c r="AT116" s="14">
        <f t="shared" si="94"/>
        <v>16.232721040414539</v>
      </c>
      <c r="AU116" s="5">
        <f t="shared" si="65"/>
        <v>-0.45548392326677734</v>
      </c>
      <c r="AV116" s="5">
        <f t="shared" si="66"/>
        <v>16.2263294300209</v>
      </c>
      <c r="AW116" s="5">
        <f t="shared" si="67"/>
        <v>-0.11572577325780681</v>
      </c>
      <c r="BA116" s="5">
        <f t="shared" si="68"/>
        <v>-9.2468558384373969E-2</v>
      </c>
      <c r="BB116" s="5">
        <f t="shared" si="95"/>
        <v>0.49734338590976374</v>
      </c>
      <c r="BC116" s="5">
        <f t="shared" si="96"/>
        <v>0.44832022850158443</v>
      </c>
      <c r="BD116" s="5">
        <f t="shared" si="97"/>
        <v>0.77371290994004593</v>
      </c>
      <c r="BE116" s="5">
        <f t="shared" si="98"/>
        <v>-127.84304941095594</v>
      </c>
    </row>
    <row r="117" spans="1:57" s="5" customFormat="1" x14ac:dyDescent="0.3">
      <c r="A117" s="5">
        <v>91</v>
      </c>
      <c r="B117" s="5">
        <f t="shared" si="99"/>
        <v>0.38765870927999924</v>
      </c>
      <c r="C117" s="5">
        <f t="shared" si="100"/>
        <v>0.11775660169718755</v>
      </c>
      <c r="D117" s="5">
        <f t="shared" si="51"/>
        <v>-1.0450849718746213E-2</v>
      </c>
      <c r="E117" s="8">
        <v>1.4589535157821367</v>
      </c>
      <c r="F117" s="8">
        <v>-1.5007317689626043</v>
      </c>
      <c r="G117" s="14">
        <f t="shared" si="72"/>
        <v>-2.2507265757451489E-2</v>
      </c>
      <c r="H117" s="14">
        <f t="shared" si="73"/>
        <v>2.4851191975433368E-3</v>
      </c>
      <c r="I117" s="5">
        <f t="shared" si="74"/>
        <v>6.4840521383034852E-2</v>
      </c>
      <c r="J117" s="5">
        <f t="shared" si="75"/>
        <v>-4.5504710499244452E-3</v>
      </c>
      <c r="K117" s="8">
        <v>-3.1691076755447276</v>
      </c>
      <c r="L117" s="8">
        <v>4.8992403270549802</v>
      </c>
      <c r="M117" s="6">
        <f t="shared" si="76"/>
        <v>-8.0683480025997074</v>
      </c>
      <c r="N117" s="5">
        <f t="shared" si="77"/>
        <v>6.4840521383034852E-2</v>
      </c>
      <c r="O117" s="5">
        <f t="shared" si="78"/>
        <v>-4.5504710499244452E-3</v>
      </c>
      <c r="P117" s="5">
        <f t="shared" si="79"/>
        <v>5.2916080314152694E-2</v>
      </c>
      <c r="Q117" s="5">
        <f t="shared" si="80"/>
        <v>-5.9003786688217683E-3</v>
      </c>
      <c r="R117" s="5">
        <f t="shared" si="81"/>
        <v>5.3244023366471327E-2</v>
      </c>
      <c r="S117" s="5">
        <f t="shared" si="101"/>
        <v>0.80901699437497532</v>
      </c>
      <c r="T117" s="5">
        <f t="shared" si="53"/>
        <v>-1.3873280201865203</v>
      </c>
      <c r="U117" s="5">
        <f t="shared" si="82"/>
        <v>1.6059849105088655</v>
      </c>
      <c r="V117" s="14">
        <f t="shared" si="83"/>
        <v>0.80542207842807267</v>
      </c>
      <c r="W117" s="14">
        <f t="shared" si="84"/>
        <v>1.5373005610902328</v>
      </c>
      <c r="X117" s="8">
        <v>-43.095212117476898</v>
      </c>
      <c r="Y117" s="8">
        <v>-137.99842594396324</v>
      </c>
      <c r="Z117" s="5">
        <f t="shared" si="102"/>
        <v>-34.296634800812278</v>
      </c>
      <c r="AA117" s="5">
        <f t="shared" si="55"/>
        <v>13.150977189606312</v>
      </c>
      <c r="AB117" s="14">
        <f t="shared" si="85"/>
        <v>31.326611579365455</v>
      </c>
      <c r="AC117" s="14">
        <f t="shared" si="86"/>
        <v>-24.210814908731152</v>
      </c>
      <c r="AD117" s="5">
        <f t="shared" si="87"/>
        <v>-3.2420260691517426E-2</v>
      </c>
      <c r="AE117" s="5">
        <f t="shared" si="88"/>
        <v>2.2752355249622226E-3</v>
      </c>
      <c r="AF117" s="5">
        <f t="shared" si="89"/>
        <v>-8.0044928661385448E-2</v>
      </c>
      <c r="AG117" s="5">
        <f t="shared" si="90"/>
        <v>2.8428413142852298E-3</v>
      </c>
      <c r="AH117" s="5">
        <f t="shared" si="91"/>
        <v>1.5204407278350601E-2</v>
      </c>
      <c r="AI117" s="5">
        <f t="shared" si="92"/>
        <v>1.7076297356392153E-3</v>
      </c>
      <c r="AJ117" s="5">
        <f t="shared" si="56"/>
        <v>-2.1842960736390826</v>
      </c>
      <c r="AK117" s="5">
        <f t="shared" si="57"/>
        <v>-8.8386669530334139</v>
      </c>
      <c r="AL117" s="5">
        <f t="shared" si="58"/>
        <v>-1.9567432600690204</v>
      </c>
      <c r="AM117" s="5">
        <f t="shared" si="59"/>
        <v>-7.4186581973243637</v>
      </c>
      <c r="AN117" s="14">
        <f t="shared" si="93"/>
        <v>1.548812984119049</v>
      </c>
      <c r="AO117" s="5">
        <f t="shared" si="60"/>
        <v>-0.97837163003451022</v>
      </c>
      <c r="AP117" s="5">
        <f t="shared" si="61"/>
        <v>1.2006709013378183</v>
      </c>
      <c r="AQ117" s="5">
        <f t="shared" si="62"/>
        <v>-4.1152089515360979E-2</v>
      </c>
      <c r="AR117" s="5">
        <f t="shared" si="63"/>
        <v>0.12929441822121557</v>
      </c>
      <c r="AS117" s="5">
        <f t="shared" si="64"/>
        <v>2.139171749808416</v>
      </c>
      <c r="AT117" s="14">
        <f t="shared" si="94"/>
        <v>15.573450034036206</v>
      </c>
      <c r="AU117" s="5">
        <f t="shared" si="65"/>
        <v>-0.82321832816905149</v>
      </c>
      <c r="AV117" s="5">
        <f t="shared" si="66"/>
        <v>15.551677001107915</v>
      </c>
      <c r="AW117" s="5">
        <f t="shared" si="67"/>
        <v>-0.18568561124486813</v>
      </c>
      <c r="BA117" s="5">
        <f t="shared" si="68"/>
        <v>-4.1152089515360979E-2</v>
      </c>
      <c r="BB117" s="5">
        <f t="shared" si="95"/>
        <v>0.50541531097718684</v>
      </c>
      <c r="BC117" s="5">
        <f t="shared" si="96"/>
        <v>0.4524992306630341</v>
      </c>
      <c r="BD117" s="5">
        <f t="shared" si="97"/>
        <v>0.33202937924406711</v>
      </c>
      <c r="BE117" s="5">
        <f t="shared" si="98"/>
        <v>-123.27527685113894</v>
      </c>
    </row>
    <row r="118" spans="1:57" s="5" customFormat="1" x14ac:dyDescent="0.3">
      <c r="A118" s="5">
        <v>92</v>
      </c>
      <c r="B118" s="5">
        <f t="shared" si="99"/>
        <v>0.39196602827199922</v>
      </c>
      <c r="C118" s="5">
        <f t="shared" si="100"/>
        <v>0.12088824474645214</v>
      </c>
      <c r="D118" s="5">
        <f t="shared" si="51"/>
        <v>-1.6288964578252543E-2</v>
      </c>
      <c r="E118" s="8">
        <v>1.4340374266619227</v>
      </c>
      <c r="F118" s="8">
        <v>-1.43935329006317</v>
      </c>
      <c r="G118" s="14">
        <f t="shared" si="72"/>
        <v>-2.6134658230959937E-2</v>
      </c>
      <c r="H118" s="14">
        <f t="shared" si="73"/>
        <v>3.597958447195489E-3</v>
      </c>
      <c r="I118" s="5">
        <f t="shared" si="74"/>
        <v>6.4439296646300298E-2</v>
      </c>
      <c r="J118" s="5">
        <f t="shared" si="75"/>
        <v>-8.519216380049887E-3</v>
      </c>
      <c r="K118" s="8">
        <v>-3.3427443375664314</v>
      </c>
      <c r="L118" s="8">
        <v>4.2099275124206041</v>
      </c>
      <c r="M118" s="6">
        <f t="shared" si="76"/>
        <v>-7.5526718499870356</v>
      </c>
      <c r="N118" s="5">
        <f t="shared" si="77"/>
        <v>6.4439296646300298E-2</v>
      </c>
      <c r="O118" s="5">
        <f t="shared" si="78"/>
        <v>-8.519216380049887E-3</v>
      </c>
      <c r="P118" s="5">
        <f t="shared" si="79"/>
        <v>5.6448948100151844E-2</v>
      </c>
      <c r="Q118" s="5">
        <f t="shared" si="80"/>
        <v>-7.7697481982026556E-3</v>
      </c>
      <c r="R118" s="5">
        <f t="shared" si="81"/>
        <v>5.6981161173471268E-2</v>
      </c>
      <c r="S118" s="5">
        <f t="shared" si="101"/>
        <v>0.63742398974872683</v>
      </c>
      <c r="T118" s="5">
        <f t="shared" si="53"/>
        <v>-1.3198920377507</v>
      </c>
      <c r="U118" s="5">
        <f t="shared" si="82"/>
        <v>1.4657504337454177</v>
      </c>
      <c r="V118" s="14">
        <f t="shared" si="83"/>
        <v>0.62753098811994945</v>
      </c>
      <c r="W118" s="14">
        <f t="shared" si="84"/>
        <v>1.4024824039596284</v>
      </c>
      <c r="X118" s="8">
        <v>-36.590929438911409</v>
      </c>
      <c r="Y118" s="8">
        <v>-180.66077198807673</v>
      </c>
      <c r="Z118" s="5">
        <f t="shared" si="102"/>
        <v>-44.958615742067543</v>
      </c>
      <c r="AA118" s="5">
        <f t="shared" si="55"/>
        <v>18.120083532962781</v>
      </c>
      <c r="AB118" s="14">
        <f t="shared" si="85"/>
        <v>41.362378875680932</v>
      </c>
      <c r="AC118" s="14">
        <f t="shared" si="86"/>
        <v>-31.589447146963685</v>
      </c>
      <c r="AD118" s="5">
        <f t="shared" si="87"/>
        <v>-3.2219648323150149E-2</v>
      </c>
      <c r="AE118" s="5">
        <f t="shared" si="88"/>
        <v>4.2596081900249435E-3</v>
      </c>
      <c r="AF118" s="5">
        <f t="shared" si="89"/>
        <v>-7.9596441580896252E-2</v>
      </c>
      <c r="AG118" s="5">
        <f t="shared" si="90"/>
        <v>6.4333215045463037E-3</v>
      </c>
      <c r="AH118" s="5">
        <f t="shared" si="91"/>
        <v>1.5157144934595957E-2</v>
      </c>
      <c r="AI118" s="5">
        <f t="shared" si="92"/>
        <v>2.0858948755035833E-3</v>
      </c>
      <c r="AJ118" s="5">
        <f t="shared" si="56"/>
        <v>-2.681177415751085</v>
      </c>
      <c r="AK118" s="5">
        <f t="shared" si="57"/>
        <v>-11.490662835067578</v>
      </c>
      <c r="AL118" s="5">
        <f t="shared" si="58"/>
        <v>-2.4770200307475823</v>
      </c>
      <c r="AM118" s="5">
        <f t="shared" si="59"/>
        <v>-10.264119351640712</v>
      </c>
      <c r="AN118" s="14">
        <f t="shared" si="93"/>
        <v>1.2582597338413997</v>
      </c>
      <c r="AO118" s="5">
        <f t="shared" si="60"/>
        <v>-1.2385100153737911</v>
      </c>
      <c r="AP118" s="5">
        <f t="shared" si="61"/>
        <v>-0.22205967582035591</v>
      </c>
      <c r="AQ118" s="5">
        <f t="shared" si="62"/>
        <v>1.879117256770476E-3</v>
      </c>
      <c r="AR118" s="5">
        <f t="shared" si="63"/>
        <v>-0.10820187697350442</v>
      </c>
      <c r="AS118" s="5">
        <f t="shared" si="64"/>
        <v>2.775270841276765</v>
      </c>
      <c r="AT118" s="14">
        <f t="shared" si="94"/>
        <v>14.954997649558749</v>
      </c>
      <c r="AU118" s="5">
        <f t="shared" si="65"/>
        <v>-1.3683522677419964</v>
      </c>
      <c r="AV118" s="5">
        <f t="shared" si="66"/>
        <v>14.892265333711761</v>
      </c>
      <c r="AW118" s="5">
        <f t="shared" si="67"/>
        <v>-0.25234223892333235</v>
      </c>
      <c r="BA118" s="5">
        <f t="shared" si="68"/>
        <v>1.879117256770476E-3</v>
      </c>
      <c r="BB118" s="5">
        <f t="shared" si="95"/>
        <v>0.51285427301845132</v>
      </c>
      <c r="BC118" s="5">
        <f t="shared" si="96"/>
        <v>0.45640532491829955</v>
      </c>
      <c r="BD118" s="5">
        <f t="shared" si="97"/>
        <v>-1.4192356008035234E-2</v>
      </c>
      <c r="BE118" s="5">
        <f t="shared" si="98"/>
        <v>-115.39632561373887</v>
      </c>
    </row>
    <row r="119" spans="1:57" s="5" customFormat="1" x14ac:dyDescent="0.3">
      <c r="A119" s="5">
        <v>93</v>
      </c>
      <c r="B119" s="5">
        <f t="shared" si="99"/>
        <v>0.39627334726399921</v>
      </c>
      <c r="C119" s="5">
        <f t="shared" si="100"/>
        <v>0.12319015211939552</v>
      </c>
      <c r="D119" s="5">
        <f t="shared" si="51"/>
        <v>-2.1791339748948785E-2</v>
      </c>
      <c r="E119" s="8">
        <v>1.3544704706664885</v>
      </c>
      <c r="F119" s="8">
        <v>-1.4323919623277626</v>
      </c>
      <c r="G119" s="14">
        <f t="shared" si="72"/>
        <v>-2.8924925783866073E-2</v>
      </c>
      <c r="H119" s="14">
        <f t="shared" si="73"/>
        <v>6.2556876905786665E-3</v>
      </c>
      <c r="I119" s="5">
        <f t="shared" si="74"/>
        <v>6.4378430707463061E-2</v>
      </c>
      <c r="J119" s="5">
        <f t="shared" si="75"/>
        <v>-8.9675893998541496E-3</v>
      </c>
      <c r="K119" s="8">
        <v>-3.4771788733979534</v>
      </c>
      <c r="L119" s="8">
        <v>3.3576374461694867</v>
      </c>
      <c r="M119" s="6">
        <f t="shared" si="76"/>
        <v>-6.8348163195674401</v>
      </c>
      <c r="N119" s="5">
        <f t="shared" si="77"/>
        <v>6.4378430707463061E-2</v>
      </c>
      <c r="O119" s="5">
        <f t="shared" si="78"/>
        <v>-8.9675893998541496E-3</v>
      </c>
      <c r="P119" s="5">
        <f t="shared" si="79"/>
        <v>5.8811721411932458E-2</v>
      </c>
      <c r="Q119" s="5">
        <f t="shared" si="80"/>
        <v>-1.2823750349094635E-2</v>
      </c>
      <c r="R119" s="5">
        <f t="shared" si="81"/>
        <v>6.0193580624935912E-2</v>
      </c>
      <c r="S119" s="5">
        <f t="shared" si="101"/>
        <v>0.42577929156511707</v>
      </c>
      <c r="T119" s="5">
        <f t="shared" si="53"/>
        <v>-1.2316405694142665</v>
      </c>
      <c r="U119" s="5">
        <f t="shared" si="82"/>
        <v>1.3031601963506987</v>
      </c>
      <c r="V119" s="14">
        <f t="shared" si="83"/>
        <v>0.44025985138589574</v>
      </c>
      <c r="W119" s="14">
        <f t="shared" si="84"/>
        <v>1.2433011238815344</v>
      </c>
      <c r="X119" s="8">
        <v>-25.053454019136645</v>
      </c>
      <c r="Y119" s="8">
        <v>-213.29802824341925</v>
      </c>
      <c r="Z119" s="5">
        <f t="shared" si="102"/>
        <v>-52.795681510026171</v>
      </c>
      <c r="AA119" s="5">
        <f t="shared" si="55"/>
        <v>22.803425334591168</v>
      </c>
      <c r="AB119" s="14">
        <f t="shared" si="85"/>
        <v>49.124768969332344</v>
      </c>
      <c r="AC119" s="14">
        <f t="shared" si="86"/>
        <v>-37.75250719600642</v>
      </c>
      <c r="AD119" s="5">
        <f t="shared" si="87"/>
        <v>-3.218921535373153E-2</v>
      </c>
      <c r="AE119" s="5">
        <f t="shared" si="88"/>
        <v>4.4837946999270748E-3</v>
      </c>
      <c r="AF119" s="5">
        <f t="shared" si="89"/>
        <v>-7.9321828521496246E-2</v>
      </c>
      <c r="AG119" s="5">
        <f t="shared" si="90"/>
        <v>5.6835580705961661E-3</v>
      </c>
      <c r="AH119" s="5">
        <f t="shared" si="91"/>
        <v>1.4943397814033192E-2</v>
      </c>
      <c r="AI119" s="5">
        <f t="shared" si="92"/>
        <v>3.2840313292579839E-3</v>
      </c>
      <c r="AJ119" s="5">
        <f t="shared" si="56"/>
        <v>-2.6385541324847699</v>
      </c>
      <c r="AK119" s="5">
        <f t="shared" si="57"/>
        <v>-13.630694156658089</v>
      </c>
      <c r="AL119" s="5">
        <f t="shared" si="58"/>
        <v>-2.3616961835927874</v>
      </c>
      <c r="AM119" s="5">
        <f t="shared" si="59"/>
        <v>-12.770030586355309</v>
      </c>
      <c r="AN119" s="14">
        <f t="shared" si="93"/>
        <v>1.889463503486412</v>
      </c>
      <c r="AO119" s="5">
        <f t="shared" si="60"/>
        <v>-1.1808480917963937</v>
      </c>
      <c r="AP119" s="5">
        <f t="shared" si="61"/>
        <v>-1.4750152931776546</v>
      </c>
      <c r="AQ119" s="5">
        <f t="shared" si="62"/>
        <v>4.2184904506727301E-2</v>
      </c>
      <c r="AR119" s="5">
        <f t="shared" si="63"/>
        <v>-0.53200958663939513</v>
      </c>
      <c r="AS119" s="5">
        <f t="shared" si="64"/>
        <v>3.2244205689460883</v>
      </c>
      <c r="AT119" s="14">
        <f t="shared" si="94"/>
        <v>14.294530264783845</v>
      </c>
      <c r="AU119" s="5">
        <f t="shared" si="65"/>
        <v>-1.8192595957636679</v>
      </c>
      <c r="AV119" s="5">
        <f t="shared" si="66"/>
        <v>14.178289389557651</v>
      </c>
      <c r="AW119" s="5">
        <f t="shared" si="67"/>
        <v>-0.29937374852675952</v>
      </c>
      <c r="BA119" s="5">
        <f t="shared" si="68"/>
        <v>4.2184904506727301E-2</v>
      </c>
      <c r="BB119" s="5">
        <f t="shared" si="95"/>
        <v>0.51946349938339476</v>
      </c>
      <c r="BC119" s="5">
        <f t="shared" si="96"/>
        <v>0.46065177797146228</v>
      </c>
      <c r="BD119" s="5">
        <f t="shared" si="97"/>
        <v>-0.28832607376197383</v>
      </c>
      <c r="BE119" s="5">
        <f t="shared" si="98"/>
        <v>-104.42830102889411</v>
      </c>
    </row>
    <row r="120" spans="1:57" s="5" customFormat="1" x14ac:dyDescent="0.3">
      <c r="A120" s="5">
        <v>94</v>
      </c>
      <c r="B120" s="5">
        <f t="shared" si="99"/>
        <v>0.4005806662559992</v>
      </c>
      <c r="C120" s="5">
        <f t="shared" si="100"/>
        <v>0.1245176865099525</v>
      </c>
      <c r="D120" s="5">
        <f t="shared" si="51"/>
        <v>-2.6871199487433502E-2</v>
      </c>
      <c r="E120" s="8">
        <v>1.3611212402961212</v>
      </c>
      <c r="F120" s="8">
        <v>-1.3560490303570221</v>
      </c>
      <c r="G120" s="14">
        <f t="shared" si="72"/>
        <v>-3.1080901533854996E-2</v>
      </c>
      <c r="H120" s="14">
        <f t="shared" si="73"/>
        <v>6.650515972444565E-3</v>
      </c>
      <c r="I120" s="5">
        <f t="shared" si="74"/>
        <v>6.3506967983353618E-2</v>
      </c>
      <c r="J120" s="5">
        <f t="shared" si="75"/>
        <v>-1.3851534844965679E-2</v>
      </c>
      <c r="K120" s="8">
        <v>-3.5533136091279807</v>
      </c>
      <c r="L120" s="8">
        <v>2.3889219576708953</v>
      </c>
      <c r="M120" s="6">
        <f t="shared" si="76"/>
        <v>-5.9422355667988764</v>
      </c>
      <c r="N120" s="5">
        <f t="shared" si="77"/>
        <v>6.3506967983353618E-2</v>
      </c>
      <c r="O120" s="5">
        <f t="shared" si="78"/>
        <v>-1.3851534844965679E-2</v>
      </c>
      <c r="P120" s="5">
        <f t="shared" si="79"/>
        <v>6.1010718526598881E-2</v>
      </c>
      <c r="Q120" s="5">
        <f t="shared" si="80"/>
        <v>-1.3019664642467822E-2</v>
      </c>
      <c r="R120" s="5">
        <f t="shared" si="81"/>
        <v>6.2384448723493607E-2</v>
      </c>
      <c r="S120" s="5">
        <f t="shared" si="101"/>
        <v>0.18738131458577359</v>
      </c>
      <c r="T120" s="5">
        <f t="shared" si="53"/>
        <v>-1.1239653935517573</v>
      </c>
      <c r="U120" s="5">
        <f t="shared" si="82"/>
        <v>1.1394779343883099</v>
      </c>
      <c r="V120" s="14">
        <f t="shared" si="83"/>
        <v>0.20055403040755485</v>
      </c>
      <c r="W120" s="14">
        <f t="shared" si="84"/>
        <v>1.0588883673890528</v>
      </c>
      <c r="X120" s="8">
        <v>-9.9070470557542372</v>
      </c>
      <c r="Y120" s="8">
        <v>-234.53289540083006</v>
      </c>
      <c r="Z120" s="5">
        <f t="shared" si="102"/>
        <v>-57.31540043977563</v>
      </c>
      <c r="AA120" s="5">
        <f t="shared" si="55"/>
        <v>27.127143496587049</v>
      </c>
      <c r="AB120" s="14">
        <f t="shared" si="85"/>
        <v>52.805018838634233</v>
      </c>
      <c r="AC120" s="14">
        <f t="shared" si="86"/>
        <v>-42.382615869080908</v>
      </c>
      <c r="AD120" s="5">
        <f t="shared" si="87"/>
        <v>-3.1753483991676809E-2</v>
      </c>
      <c r="AE120" s="5">
        <f t="shared" si="88"/>
        <v>6.9257674224828397E-3</v>
      </c>
      <c r="AF120" s="5">
        <f t="shared" si="89"/>
        <v>-7.8471876479725561E-2</v>
      </c>
      <c r="AG120" s="5">
        <f t="shared" si="90"/>
        <v>1.0666960509954051E-2</v>
      </c>
      <c r="AH120" s="5">
        <f t="shared" si="91"/>
        <v>1.4964908496371944E-2</v>
      </c>
      <c r="AI120" s="5">
        <f t="shared" si="92"/>
        <v>3.1845743350116295E-3</v>
      </c>
      <c r="AJ120" s="5">
        <f t="shared" si="56"/>
        <v>-3.6110715444647639</v>
      </c>
      <c r="AK120" s="5">
        <f t="shared" si="57"/>
        <v>-14.815423088523334</v>
      </c>
      <c r="AL120" s="5">
        <f t="shared" si="58"/>
        <v>-3.2787647652537366</v>
      </c>
      <c r="AM120" s="5">
        <f t="shared" si="59"/>
        <v>-14.413394828515189</v>
      </c>
      <c r="AN120" s="14">
        <f t="shared" si="93"/>
        <v>2.8217713601787207</v>
      </c>
      <c r="AO120" s="5">
        <f t="shared" si="60"/>
        <v>-1.6393823826268683</v>
      </c>
      <c r="AP120" s="5">
        <f t="shared" si="61"/>
        <v>-2.2966974142575944</v>
      </c>
      <c r="AQ120" s="5">
        <f t="shared" si="62"/>
        <v>6.1574163478764578E-2</v>
      </c>
      <c r="AR120" s="5">
        <f t="shared" si="63"/>
        <v>-0.66148348300247084</v>
      </c>
      <c r="AS120" s="5">
        <f t="shared" si="64"/>
        <v>3.5279375195762861</v>
      </c>
      <c r="AT120" s="14">
        <f t="shared" si="94"/>
        <v>13.934898289422621</v>
      </c>
      <c r="AU120" s="5">
        <f t="shared" si="65"/>
        <v>-2.4331625622298332</v>
      </c>
      <c r="AV120" s="5">
        <f t="shared" si="66"/>
        <v>13.72082760923395</v>
      </c>
      <c r="AW120" s="5">
        <f t="shared" si="67"/>
        <v>-0.34921873617562582</v>
      </c>
      <c r="BA120" s="5">
        <f t="shared" si="68"/>
        <v>6.1574163478764578E-2</v>
      </c>
      <c r="BB120" s="5">
        <f t="shared" si="95"/>
        <v>0.52509835276595174</v>
      </c>
      <c r="BC120" s="5">
        <f t="shared" si="96"/>
        <v>0.46408763423935284</v>
      </c>
      <c r="BD120" s="5">
        <f t="shared" si="97"/>
        <v>-0.36588818421940333</v>
      </c>
      <c r="BE120" s="5">
        <f t="shared" si="98"/>
        <v>-90.790671693361134</v>
      </c>
    </row>
    <row r="121" spans="1:57" s="5" customFormat="1" x14ac:dyDescent="0.3">
      <c r="A121" s="5">
        <v>95</v>
      </c>
      <c r="B121" s="5">
        <f t="shared" si="99"/>
        <v>0.40488798524799918</v>
      </c>
      <c r="C121" s="5">
        <f t="shared" si="100"/>
        <v>0.12478743405003444</v>
      </c>
      <c r="D121" s="5">
        <f t="shared" si="51"/>
        <v>-3.1448431371069709E-2</v>
      </c>
      <c r="E121" s="8">
        <v>1.2761142708998179</v>
      </c>
      <c r="F121" s="8">
        <v>-1.3651339527757245</v>
      </c>
      <c r="G121" s="14">
        <f t="shared" si="72"/>
        <v>-3.1876275750756453E-2</v>
      </c>
      <c r="H121" s="14">
        <f t="shared" si="73"/>
        <v>9.2870859361705305E-3</v>
      </c>
      <c r="I121" s="5">
        <f t="shared" si="74"/>
        <v>6.3630185590088609E-2</v>
      </c>
      <c r="J121" s="5">
        <f t="shared" si="75"/>
        <v>-1.3274015284414877E-2</v>
      </c>
      <c r="K121" s="8">
        <v>-3.5588602723493188</v>
      </c>
      <c r="L121" s="8">
        <v>1.3547767303163323</v>
      </c>
      <c r="M121" s="6">
        <f t="shared" si="76"/>
        <v>-4.9136370026656513</v>
      </c>
      <c r="N121" s="5">
        <f t="shared" si="77"/>
        <v>6.3630185590088609E-2</v>
      </c>
      <c r="O121" s="5">
        <f t="shared" si="78"/>
        <v>-1.3274015284414877E-2</v>
      </c>
      <c r="P121" s="5">
        <f t="shared" si="79"/>
        <v>6.1157248459945829E-2</v>
      </c>
      <c r="Q121" s="5">
        <f t="shared" si="80"/>
        <v>-1.8174416086654831E-2</v>
      </c>
      <c r="R121" s="5">
        <f t="shared" si="81"/>
        <v>6.380061472495703E-2</v>
      </c>
      <c r="S121" s="5">
        <f t="shared" si="101"/>
        <v>-6.2790519529262873E-2</v>
      </c>
      <c r="T121" s="5">
        <f t="shared" si="53"/>
        <v>-0.99856461200855495</v>
      </c>
      <c r="U121" s="5">
        <f t="shared" si="82"/>
        <v>1.0005368227599376</v>
      </c>
      <c r="V121" s="14">
        <f t="shared" si="83"/>
        <v>-1.6093639170509225E-2</v>
      </c>
      <c r="W121" s="14">
        <f t="shared" si="84"/>
        <v>0.8671192048814188</v>
      </c>
      <c r="X121" s="8">
        <v>7.5293039963443587</v>
      </c>
      <c r="Y121" s="8">
        <v>-243.49893520205538</v>
      </c>
      <c r="Z121" s="5">
        <f t="shared" si="102"/>
        <v>-58.233781968596269</v>
      </c>
      <c r="AA121" s="5">
        <f t="shared" si="55"/>
        <v>31.023050400671746</v>
      </c>
      <c r="AB121" s="14">
        <f t="shared" si="85"/>
        <v>54.247039669160323</v>
      </c>
      <c r="AC121" s="14">
        <f t="shared" si="86"/>
        <v>-45.801910109879174</v>
      </c>
      <c r="AD121" s="5">
        <f t="shared" si="87"/>
        <v>-3.1815092795044304E-2</v>
      </c>
      <c r="AE121" s="5">
        <f t="shared" si="88"/>
        <v>6.6370076422074386E-3</v>
      </c>
      <c r="AF121" s="5">
        <f t="shared" si="89"/>
        <v>-7.827067194468329E-2</v>
      </c>
      <c r="AG121" s="5">
        <f t="shared" si="90"/>
        <v>8.8303502091727267E-3</v>
      </c>
      <c r="AH121" s="5">
        <f t="shared" si="91"/>
        <v>1.4640486354594685E-2</v>
      </c>
      <c r="AI121" s="5">
        <f t="shared" si="92"/>
        <v>4.4436650752421505E-3</v>
      </c>
      <c r="AJ121" s="5">
        <f t="shared" si="56"/>
        <v>-3.3489967021470801</v>
      </c>
      <c r="AK121" s="5">
        <f t="shared" si="57"/>
        <v>-15.469519044908349</v>
      </c>
      <c r="AL121" s="5">
        <f t="shared" si="58"/>
        <v>-2.8960710276601134</v>
      </c>
      <c r="AM121" s="5">
        <f t="shared" si="59"/>
        <v>-15.625003619952157</v>
      </c>
      <c r="AN121" s="14">
        <f t="shared" si="93"/>
        <v>3.2436589842687664</v>
      </c>
      <c r="AO121" s="5">
        <f t="shared" si="60"/>
        <v>-1.4480355138300567</v>
      </c>
      <c r="AP121" s="5">
        <f t="shared" si="61"/>
        <v>-2.9025018099760782</v>
      </c>
      <c r="AQ121" s="5">
        <f t="shared" si="62"/>
        <v>8.2732741650695107E-2</v>
      </c>
      <c r="AR121" s="5">
        <f t="shared" si="63"/>
        <v>-1.0551562729120232</v>
      </c>
      <c r="AS121" s="5">
        <f t="shared" si="64"/>
        <v>3.5730988298875768</v>
      </c>
      <c r="AT121" s="14">
        <f t="shared" si="94"/>
        <v>13.446013441604086</v>
      </c>
      <c r="AU121" s="5">
        <f t="shared" si="65"/>
        <v>-2.7142230413244848</v>
      </c>
      <c r="AV121" s="5">
        <f t="shared" si="66"/>
        <v>13.169216785889015</v>
      </c>
      <c r="AW121" s="5">
        <f t="shared" si="67"/>
        <v>-0.3620995228288893</v>
      </c>
      <c r="BA121" s="5">
        <f t="shared" si="68"/>
        <v>8.2732741650695107E-2</v>
      </c>
      <c r="BB121" s="5">
        <f t="shared" si="95"/>
        <v>0.52967541929803363</v>
      </c>
      <c r="BC121" s="5">
        <f t="shared" si="96"/>
        <v>0.46851817083808778</v>
      </c>
      <c r="BD121" s="5">
        <f t="shared" si="97"/>
        <v>-0.40651866070683318</v>
      </c>
      <c r="BE121" s="5">
        <f t="shared" si="98"/>
        <v>-75.074843283214364</v>
      </c>
    </row>
    <row r="122" spans="1:57" s="5" customFormat="1" x14ac:dyDescent="0.3">
      <c r="A122" s="5">
        <v>96</v>
      </c>
      <c r="B122" s="5">
        <f t="shared" si="99"/>
        <v>0.40919530423999917</v>
      </c>
      <c r="C122" s="5">
        <f t="shared" si="100"/>
        <v>0.12398244550963594</v>
      </c>
      <c r="D122" s="5">
        <f t="shared" si="51"/>
        <v>-3.5450849718746603E-2</v>
      </c>
      <c r="E122" s="8">
        <v>1.3407916226210799</v>
      </c>
      <c r="F122" s="8">
        <v>-1.245628388695019</v>
      </c>
      <c r="G122" s="14">
        <f t="shared" si="72"/>
        <v>-3.2594475858486904E-2</v>
      </c>
      <c r="H122" s="14">
        <f t="shared" si="73"/>
        <v>7.7091820205617209E-3</v>
      </c>
      <c r="I122" s="5">
        <f t="shared" si="74"/>
        <v>6.1593810781158685E-2</v>
      </c>
      <c r="J122" s="5">
        <f t="shared" si="75"/>
        <v>-2.0765415321028883E-2</v>
      </c>
      <c r="K122" s="8">
        <v>-3.4867023808390476</v>
      </c>
      <c r="L122" s="8">
        <v>0.30639447359304228</v>
      </c>
      <c r="M122" s="6">
        <f t="shared" si="76"/>
        <v>-3.7930968544320898</v>
      </c>
      <c r="N122" s="5">
        <f t="shared" si="77"/>
        <v>6.1593810781158685E-2</v>
      </c>
      <c r="O122" s="5">
        <f t="shared" si="78"/>
        <v>-2.0765415321028883E-2</v>
      </c>
      <c r="P122" s="5">
        <f t="shared" si="79"/>
        <v>6.2388634728477256E-2</v>
      </c>
      <c r="Q122" s="5">
        <f t="shared" si="80"/>
        <v>-1.4685434397717721E-2</v>
      </c>
      <c r="R122" s="5">
        <f t="shared" si="81"/>
        <v>6.4093710508387858E-2</v>
      </c>
      <c r="S122" s="5">
        <f t="shared" si="101"/>
        <v>-0.30901699437489838</v>
      </c>
      <c r="T122" s="5">
        <f t="shared" si="53"/>
        <v>-0.85741587002039366</v>
      </c>
      <c r="U122" s="5">
        <f t="shared" si="82"/>
        <v>0.91140192943361964</v>
      </c>
      <c r="V122" s="14">
        <f t="shared" si="83"/>
        <v>-0.26417566379294788</v>
      </c>
      <c r="W122" s="14">
        <f t="shared" si="84"/>
        <v>0.65875727200619694</v>
      </c>
      <c r="X122" s="8">
        <v>26.296048901000322</v>
      </c>
      <c r="Y122" s="8">
        <v>-239.95781021572336</v>
      </c>
      <c r="Z122" s="5">
        <f t="shared" si="102"/>
        <v>-55.493120807461302</v>
      </c>
      <c r="AA122" s="5">
        <f t="shared" si="55"/>
        <v>34.42970526766581</v>
      </c>
      <c r="AB122" s="14">
        <f t="shared" si="85"/>
        <v>50.132219377099858</v>
      </c>
      <c r="AC122" s="14">
        <f t="shared" si="86"/>
        <v>-47.388565030113845</v>
      </c>
      <c r="AD122" s="5">
        <f t="shared" si="87"/>
        <v>-3.0796905390579343E-2</v>
      </c>
      <c r="AE122" s="5">
        <f t="shared" si="88"/>
        <v>1.0382707660514441E-2</v>
      </c>
      <c r="AF122" s="5">
        <f t="shared" si="89"/>
        <v>-7.6490890216153865E-2</v>
      </c>
      <c r="AG122" s="5">
        <f t="shared" si="90"/>
        <v>1.7277289132450881E-2</v>
      </c>
      <c r="AH122" s="5">
        <f t="shared" si="91"/>
        <v>1.4897079434995179E-2</v>
      </c>
      <c r="AI122" s="5">
        <f t="shared" si="92"/>
        <v>3.4881261885780007E-3</v>
      </c>
      <c r="AJ122" s="5">
        <f t="shared" si="56"/>
        <v>-4.9886058661496948</v>
      </c>
      <c r="AK122" s="5">
        <f t="shared" si="57"/>
        <v>-14.777966551086465</v>
      </c>
      <c r="AL122" s="5">
        <f t="shared" si="58"/>
        <v>-4.3411808196695674</v>
      </c>
      <c r="AM122" s="5">
        <f t="shared" si="59"/>
        <v>-15.461579933501945</v>
      </c>
      <c r="AN122" s="14">
        <f t="shared" si="93"/>
        <v>3.5592581760515327</v>
      </c>
      <c r="AO122" s="5">
        <f t="shared" si="60"/>
        <v>-2.1705904098347837</v>
      </c>
      <c r="AP122" s="5">
        <f t="shared" si="61"/>
        <v>-2.8207899667509722</v>
      </c>
      <c r="AQ122" s="5">
        <f t="shared" si="62"/>
        <v>6.4334996056694349E-2</v>
      </c>
      <c r="AR122" s="5">
        <f t="shared" si="63"/>
        <v>-0.83560462029846949</v>
      </c>
      <c r="AS122" s="5">
        <f t="shared" si="64"/>
        <v>3.5749980166535935</v>
      </c>
      <c r="AT122" s="14">
        <f t="shared" si="94"/>
        <v>13.627818873350872</v>
      </c>
      <c r="AU122" s="5">
        <f t="shared" si="65"/>
        <v>-3.173315954192947</v>
      </c>
      <c r="AV122" s="5">
        <f t="shared" si="66"/>
        <v>13.253207653233339</v>
      </c>
      <c r="AW122" s="5">
        <f t="shared" si="67"/>
        <v>-0.39743467137487903</v>
      </c>
      <c r="BA122" s="5">
        <f t="shared" si="68"/>
        <v>6.4334996056694349E-2</v>
      </c>
      <c r="BB122" s="5">
        <f t="shared" si="95"/>
        <v>0.53317774974963505</v>
      </c>
      <c r="BC122" s="5">
        <f t="shared" si="96"/>
        <v>0.47078911502115783</v>
      </c>
      <c r="BD122" s="5">
        <f t="shared" si="97"/>
        <v>-0.24402887117254823</v>
      </c>
      <c r="BE122" s="5">
        <f t="shared" si="98"/>
        <v>-57.954250944881899</v>
      </c>
    </row>
    <row r="123" spans="1:57" s="5" customFormat="1" x14ac:dyDescent="0.3">
      <c r="A123" s="5">
        <v>97</v>
      </c>
      <c r="B123" s="5">
        <f t="shared" si="99"/>
        <v>0.41350262323199916</v>
      </c>
      <c r="C123" s="5">
        <f t="shared" si="100"/>
        <v>0.12215330127929097</v>
      </c>
      <c r="D123" s="5">
        <f t="shared" si="51"/>
        <v>-3.8815334002192559E-2</v>
      </c>
      <c r="E123" s="8">
        <v>1.2844415469350463</v>
      </c>
      <c r="F123" s="8">
        <v>-1.2489008183647377</v>
      </c>
      <c r="G123" s="14">
        <f t="shared" si="72"/>
        <v>-3.1137903167527015E-2</v>
      </c>
      <c r="H123" s="14">
        <f t="shared" si="73"/>
        <v>9.6083968329527189E-3</v>
      </c>
      <c r="I123" s="5">
        <f t="shared" si="74"/>
        <v>6.1661434223594998E-2</v>
      </c>
      <c r="J123" s="5">
        <f t="shared" si="75"/>
        <v>-2.0563743080705615E-2</v>
      </c>
      <c r="K123" s="8">
        <v>-3.3313221808821765</v>
      </c>
      <c r="L123" s="8">
        <v>-0.69523344400511522</v>
      </c>
      <c r="M123" s="6">
        <f t="shared" si="76"/>
        <v>-2.6360887368770611</v>
      </c>
      <c r="N123" s="5">
        <f t="shared" si="77"/>
        <v>6.1661434223594998E-2</v>
      </c>
      <c r="O123" s="5">
        <f t="shared" si="78"/>
        <v>-2.0563743080705615E-2</v>
      </c>
      <c r="P123" s="5">
        <f t="shared" si="79"/>
        <v>6.0491867055695973E-2</v>
      </c>
      <c r="Q123" s="5">
        <f t="shared" si="80"/>
        <v>-1.8251590921486944E-2</v>
      </c>
      <c r="R123" s="5">
        <f t="shared" si="81"/>
        <v>6.3185334936591897E-2</v>
      </c>
      <c r="S123" s="5">
        <f t="shared" si="101"/>
        <v>-0.53582679497895258</v>
      </c>
      <c r="T123" s="5">
        <f t="shared" si="53"/>
        <v>-0.70274516756659611</v>
      </c>
      <c r="U123" s="5">
        <f t="shared" si="82"/>
        <v>0.88372004885915068</v>
      </c>
      <c r="V123" s="14">
        <f t="shared" si="83"/>
        <v>-0.46072826338218004</v>
      </c>
      <c r="W123" s="14">
        <f t="shared" si="84"/>
        <v>0.45835817780341548</v>
      </c>
      <c r="X123" s="8">
        <v>45.887461465810695</v>
      </c>
      <c r="Y123" s="8">
        <v>-224.40625067269738</v>
      </c>
      <c r="Z123" s="5">
        <f t="shared" si="102"/>
        <v>-49.265622776571519</v>
      </c>
      <c r="AA123" s="5">
        <f t="shared" si="55"/>
        <v>37.293383115279809</v>
      </c>
      <c r="AB123" s="14">
        <f t="shared" si="85"/>
        <v>44.787384396093053</v>
      </c>
      <c r="AC123" s="14">
        <f t="shared" si="86"/>
        <v>-48.142285869231216</v>
      </c>
      <c r="AD123" s="5">
        <f t="shared" si="87"/>
        <v>-3.0830717111797499E-2</v>
      </c>
      <c r="AE123" s="5">
        <f t="shared" si="88"/>
        <v>1.0281871540352807E-2</v>
      </c>
      <c r="AF123" s="5">
        <f t="shared" si="89"/>
        <v>-7.6338416167679474E-2</v>
      </c>
      <c r="AG123" s="5">
        <f t="shared" si="90"/>
        <v>1.62421460364385E-2</v>
      </c>
      <c r="AH123" s="5">
        <f t="shared" si="91"/>
        <v>1.4676981944084476E-2</v>
      </c>
      <c r="AI123" s="5">
        <f t="shared" si="92"/>
        <v>4.3215970442671134E-3</v>
      </c>
      <c r="AJ123" s="5">
        <f t="shared" si="56"/>
        <v>-4.644436510508041</v>
      </c>
      <c r="AK123" s="5">
        <f t="shared" si="57"/>
        <v>-13.827271789425161</v>
      </c>
      <c r="AL123" s="5">
        <f t="shared" si="58"/>
        <v>-3.8304772467191488</v>
      </c>
      <c r="AM123" s="5">
        <f t="shared" si="59"/>
        <v>-15.12790993022795</v>
      </c>
      <c r="AN123" s="14">
        <f t="shared" si="93"/>
        <v>3.27286051356629</v>
      </c>
      <c r="AO123" s="5">
        <f t="shared" si="60"/>
        <v>-1.9152386233595744</v>
      </c>
      <c r="AP123" s="5">
        <f t="shared" si="61"/>
        <v>-2.6539549651139751</v>
      </c>
      <c r="AQ123" s="5">
        <f t="shared" si="62"/>
        <v>6.2131097262374063E-2</v>
      </c>
      <c r="AR123" s="5">
        <f t="shared" si="63"/>
        <v>-0.96269927712652148</v>
      </c>
      <c r="AS123" s="5">
        <f t="shared" si="64"/>
        <v>3.2956953312134738</v>
      </c>
      <c r="AT123" s="14">
        <f t="shared" si="94"/>
        <v>13.440308903015525</v>
      </c>
      <c r="AU123" s="5">
        <f t="shared" si="65"/>
        <v>-3.0704777559114</v>
      </c>
      <c r="AV123" s="5">
        <f t="shared" si="66"/>
        <v>13.084879432342191</v>
      </c>
      <c r="AW123" s="5">
        <f t="shared" si="67"/>
        <v>-0.37689111353345278</v>
      </c>
      <c r="BA123" s="5">
        <f t="shared" si="68"/>
        <v>6.2131097262374063E-2</v>
      </c>
      <c r="BB123" s="5">
        <f t="shared" si="95"/>
        <v>0.53565592451129018</v>
      </c>
      <c r="BC123" s="5">
        <f t="shared" si="96"/>
        <v>0.47516405745559415</v>
      </c>
      <c r="BD123" s="5">
        <f t="shared" si="97"/>
        <v>-0.16378308570315747</v>
      </c>
      <c r="BE123" s="5">
        <f t="shared" si="98"/>
        <v>-40.276469078674076</v>
      </c>
    </row>
    <row r="124" spans="1:57" s="5" customFormat="1" x14ac:dyDescent="0.3">
      <c r="A124" s="5">
        <v>98</v>
      </c>
      <c r="B124" s="5">
        <f t="shared" si="99"/>
        <v>0.41780994222399914</v>
      </c>
      <c r="C124" s="5">
        <f t="shared" si="100"/>
        <v>0.11941493321811406</v>
      </c>
      <c r="D124" s="5">
        <f t="shared" si="51"/>
        <v>-4.1488824294412086E-2</v>
      </c>
      <c r="E124" s="8">
        <v>1.2896293565138162</v>
      </c>
      <c r="F124" s="8">
        <v>-1.1929932241386629</v>
      </c>
      <c r="G124" s="14">
        <f t="shared" si="72"/>
        <v>-2.9600502866796136E-2</v>
      </c>
      <c r="H124" s="14">
        <f t="shared" si="73"/>
        <v>9.0208679257320068E-3</v>
      </c>
      <c r="I124" s="5">
        <f t="shared" si="74"/>
        <v>6.0416022425327807E-2</v>
      </c>
      <c r="J124" s="5">
        <f t="shared" si="75"/>
        <v>-2.3977160680578664E-2</v>
      </c>
      <c r="K124" s="8">
        <v>-3.0902176215705341</v>
      </c>
      <c r="L124" s="8">
        <v>-1.609128356197453</v>
      </c>
      <c r="M124" s="6">
        <f t="shared" si="76"/>
        <v>-1.4810892653730812</v>
      </c>
      <c r="N124" s="5">
        <f t="shared" si="77"/>
        <v>6.0416022425327807E-2</v>
      </c>
      <c r="O124" s="5">
        <f t="shared" si="78"/>
        <v>-2.3977160680578664E-2</v>
      </c>
      <c r="P124" s="5">
        <f t="shared" si="79"/>
        <v>5.8998910792786248E-2</v>
      </c>
      <c r="Q124" s="5">
        <f t="shared" si="80"/>
        <v>-1.7511663613833422E-2</v>
      </c>
      <c r="R124" s="5">
        <f t="shared" si="81"/>
        <v>6.1542910536138987E-2</v>
      </c>
      <c r="S124" s="5">
        <f t="shared" si="101"/>
        <v>-0.72896862742137514</v>
      </c>
      <c r="T124" s="5">
        <f t="shared" si="53"/>
        <v>-0.53699175402065991</v>
      </c>
      <c r="U124" s="5">
        <f t="shared" si="82"/>
        <v>0.90540344800027606</v>
      </c>
      <c r="V124" s="14">
        <f t="shared" si="83"/>
        <v>-0.6362714467866698</v>
      </c>
      <c r="W124" s="14">
        <f t="shared" si="84"/>
        <v>0.25745514538206771</v>
      </c>
      <c r="X124" s="8">
        <v>66.219550446802899</v>
      </c>
      <c r="Y124" s="8">
        <v>-198.0659530316899</v>
      </c>
      <c r="Z124" s="5">
        <f t="shared" si="102"/>
        <v>-39.942584480343378</v>
      </c>
      <c r="AA124" s="5">
        <f t="shared" si="55"/>
        <v>39.568922033178623</v>
      </c>
      <c r="AB124" s="14">
        <f t="shared" si="85"/>
        <v>35.633298092186728</v>
      </c>
      <c r="AC124" s="14">
        <f t="shared" si="86"/>
        <v>-47.399087156158963</v>
      </c>
      <c r="AD124" s="5">
        <f t="shared" si="87"/>
        <v>-3.0208011212663904E-2</v>
      </c>
      <c r="AE124" s="5">
        <f t="shared" si="88"/>
        <v>1.1988580340289332E-2</v>
      </c>
      <c r="AF124" s="5">
        <f t="shared" si="89"/>
        <v>-7.5115226388322867E-2</v>
      </c>
      <c r="AG124" s="5">
        <f t="shared" si="90"/>
        <v>1.9731762836527958E-2</v>
      </c>
      <c r="AH124" s="5">
        <f t="shared" si="91"/>
        <v>1.4699203962995056E-2</v>
      </c>
      <c r="AI124" s="5">
        <f t="shared" si="92"/>
        <v>4.2453978440507066E-3</v>
      </c>
      <c r="AJ124" s="5">
        <f t="shared" si="56"/>
        <v>-4.905494029593422</v>
      </c>
      <c r="AK124" s="5">
        <f t="shared" si="57"/>
        <v>-11.904273140169517</v>
      </c>
      <c r="AL124" s="5">
        <f t="shared" si="58"/>
        <v>-3.8231458888800924</v>
      </c>
      <c r="AM124" s="5">
        <f t="shared" si="59"/>
        <v>-13.79014977459186</v>
      </c>
      <c r="AN124" s="14">
        <f t="shared" si="93"/>
        <v>2.7558362487796946</v>
      </c>
      <c r="AO124" s="5">
        <f t="shared" si="60"/>
        <v>-1.9115729444400462</v>
      </c>
      <c r="AP124" s="5">
        <f t="shared" si="61"/>
        <v>-1.9850748872959301</v>
      </c>
      <c r="AQ124" s="5">
        <f t="shared" si="62"/>
        <v>3.704811863267006E-2</v>
      </c>
      <c r="AR124" s="5">
        <f t="shared" si="63"/>
        <v>-0.80280820837371347</v>
      </c>
      <c r="AS124" s="5">
        <f t="shared" si="64"/>
        <v>2.92240442518627</v>
      </c>
      <c r="AT124" s="14">
        <f t="shared" si="94"/>
        <v>13.612857417987966</v>
      </c>
      <c r="AU124" s="5">
        <f t="shared" si="65"/>
        <v>-2.8749427944885024</v>
      </c>
      <c r="AV124" s="5">
        <f t="shared" si="66"/>
        <v>13.305810422927594</v>
      </c>
      <c r="AW124" s="5">
        <f t="shared" si="67"/>
        <v>-0.35757003214980149</v>
      </c>
      <c r="BA124" s="5">
        <f t="shared" si="68"/>
        <v>3.704811863267006E-2</v>
      </c>
      <c r="BB124" s="5">
        <f t="shared" si="95"/>
        <v>0.53722487544211317</v>
      </c>
      <c r="BC124" s="5">
        <f t="shared" si="96"/>
        <v>0.47822596464932693</v>
      </c>
      <c r="BD124" s="5">
        <f t="shared" si="97"/>
        <v>-5.487157080911606E-2</v>
      </c>
      <c r="BE124" s="5">
        <f t="shared" si="98"/>
        <v>-22.629377063469104</v>
      </c>
    </row>
    <row r="125" spans="1:57" s="5" customFormat="1" x14ac:dyDescent="0.3">
      <c r="A125" s="5">
        <v>99</v>
      </c>
      <c r="B125" s="5">
        <f t="shared" si="99"/>
        <v>0.42211726121599913</v>
      </c>
      <c r="C125" s="5">
        <f t="shared" si="100"/>
        <v>0.11593940306240216</v>
      </c>
      <c r="D125" s="5">
        <f t="shared" si="51"/>
        <v>-4.3429158056431216E-2</v>
      </c>
      <c r="E125" s="8">
        <v>1.1689423386023312</v>
      </c>
      <c r="F125" s="8">
        <v>-1.2485710290582632</v>
      </c>
      <c r="G125" s="14">
        <f t="shared" si="72"/>
        <v>-2.612242840057917E-2</v>
      </c>
      <c r="H125" s="14">
        <f t="shared" si="73"/>
        <v>1.087664637968018E-2</v>
      </c>
      <c r="I125" s="5">
        <f t="shared" si="74"/>
        <v>6.1654649167969644E-2</v>
      </c>
      <c r="J125" s="5">
        <f t="shared" si="75"/>
        <v>-2.0584077243699338E-2</v>
      </c>
      <c r="K125" s="8">
        <v>-2.7596948790486624</v>
      </c>
      <c r="L125" s="8">
        <v>-2.3885789748745014</v>
      </c>
      <c r="M125" s="6">
        <f t="shared" si="76"/>
        <v>-0.37111590417416096</v>
      </c>
      <c r="N125" s="5">
        <f t="shared" si="77"/>
        <v>6.1654649167969644E-2</v>
      </c>
      <c r="O125" s="5">
        <f t="shared" si="78"/>
        <v>-2.0584077243699338E-2</v>
      </c>
      <c r="P125" s="5">
        <f t="shared" si="79"/>
        <v>5.4284753894432519E-2</v>
      </c>
      <c r="Q125" s="5">
        <f t="shared" si="80"/>
        <v>-2.2845080812731879E-2</v>
      </c>
      <c r="R125" s="5">
        <f t="shared" si="81"/>
        <v>5.8895944026047808E-2</v>
      </c>
      <c r="S125" s="5">
        <f t="shared" si="101"/>
        <v>-0.87630668004383749</v>
      </c>
      <c r="T125" s="5">
        <f t="shared" si="53"/>
        <v>-0.36276965973049308</v>
      </c>
      <c r="U125" s="5">
        <f t="shared" si="82"/>
        <v>0.94842776399177087</v>
      </c>
      <c r="V125" s="14">
        <f t="shared" si="83"/>
        <v>-0.76409453339199551</v>
      </c>
      <c r="W125" s="14">
        <f t="shared" si="84"/>
        <v>6.5693303691734706E-2</v>
      </c>
      <c r="X125" s="8">
        <v>87.445715169410491</v>
      </c>
      <c r="Y125" s="8">
        <v>-162.81614071028716</v>
      </c>
      <c r="Z125" s="5">
        <f t="shared" si="102"/>
        <v>-28.109806702665292</v>
      </c>
      <c r="AA125" s="5">
        <f t="shared" si="55"/>
        <v>41.220435413285927</v>
      </c>
      <c r="AB125" s="14">
        <f t="shared" si="85"/>
        <v>25.990904142469184</v>
      </c>
      <c r="AC125" s="14">
        <f t="shared" si="86"/>
        <v>-46.220413576229376</v>
      </c>
      <c r="AD125" s="5">
        <f t="shared" si="87"/>
        <v>-3.0827324583984822E-2</v>
      </c>
      <c r="AE125" s="5">
        <f t="shared" si="88"/>
        <v>1.0292038621849669E-2</v>
      </c>
      <c r="AF125" s="5">
        <f t="shared" si="89"/>
        <v>-7.5735811914896325E-2</v>
      </c>
      <c r="AG125" s="5">
        <f t="shared" si="90"/>
        <v>1.459986002717349E-2</v>
      </c>
      <c r="AH125" s="5">
        <f t="shared" si="91"/>
        <v>1.4081162746926676E-2</v>
      </c>
      <c r="AI125" s="5">
        <f t="shared" si="92"/>
        <v>5.9842172165258476E-3</v>
      </c>
      <c r="AJ125" s="5">
        <f t="shared" si="56"/>
        <v>-3.7031788737032971</v>
      </c>
      <c r="AK125" s="5">
        <f t="shared" si="57"/>
        <v>-9.9209335025328507</v>
      </c>
      <c r="AL125" s="5">
        <f t="shared" si="58"/>
        <v>-2.5684058867090847</v>
      </c>
      <c r="AM125" s="5">
        <f t="shared" si="59"/>
        <v>-12.538267647722693</v>
      </c>
      <c r="AN125" s="14">
        <f t="shared" si="93"/>
        <v>1.8698721750120875</v>
      </c>
      <c r="AO125" s="5">
        <f t="shared" si="60"/>
        <v>-1.2842029433545423</v>
      </c>
      <c r="AP125" s="5">
        <f t="shared" si="61"/>
        <v>-1.3591338238613462</v>
      </c>
      <c r="AQ125" s="5">
        <f t="shared" si="62"/>
        <v>2.86813932499482E-2</v>
      </c>
      <c r="AR125" s="5">
        <f t="shared" si="63"/>
        <v>-0.89398976050517376</v>
      </c>
      <c r="AS125" s="5">
        <f t="shared" si="64"/>
        <v>2.326782386618548</v>
      </c>
      <c r="AT125" s="14">
        <f t="shared" si="94"/>
        <v>13.425521486400838</v>
      </c>
      <c r="AU125" s="5">
        <f t="shared" si="65"/>
        <v>-2.3569906559607507</v>
      </c>
      <c r="AV125" s="5">
        <f t="shared" si="66"/>
        <v>13.217005040080913</v>
      </c>
      <c r="AW125" s="5">
        <f t="shared" si="67"/>
        <v>-0.29321843667956943</v>
      </c>
      <c r="BA125" s="5">
        <f t="shared" si="68"/>
        <v>2.86813932499482E-2</v>
      </c>
      <c r="BB125" s="5">
        <f t="shared" si="95"/>
        <v>0.53805666427840126</v>
      </c>
      <c r="BC125" s="5">
        <f t="shared" si="96"/>
        <v>0.48377191038396877</v>
      </c>
      <c r="BD125" s="5">
        <f t="shared" si="97"/>
        <v>-1.0644121188929203E-2</v>
      </c>
      <c r="BE125" s="5">
        <f t="shared" si="98"/>
        <v>-5.670233338496244</v>
      </c>
    </row>
    <row r="126" spans="1:57" s="5" customFormat="1" x14ac:dyDescent="0.3">
      <c r="A126" s="5">
        <v>100</v>
      </c>
      <c r="B126" s="5">
        <f t="shared" si="99"/>
        <v>0.42642458020799912</v>
      </c>
      <c r="C126" s="5">
        <f t="shared" si="100"/>
        <v>0.11194509115394445</v>
      </c>
      <c r="D126" s="5">
        <f t="shared" si="51"/>
        <v>-4.4605735065723719E-2</v>
      </c>
      <c r="E126" s="8">
        <v>1.2158884453329208</v>
      </c>
      <c r="F126" s="8">
        <v>-1.1723648598889986</v>
      </c>
      <c r="G126" s="14">
        <f t="shared" si="72"/>
        <v>-2.3343534963151405E-2</v>
      </c>
      <c r="H126" s="14">
        <f t="shared" si="73"/>
        <v>8.7538582995892594E-3</v>
      </c>
      <c r="I126" s="5">
        <f t="shared" si="74"/>
        <v>5.9908593957461842E-2</v>
      </c>
      <c r="J126" s="5">
        <f t="shared" si="75"/>
        <v>-2.5218254698530715E-2</v>
      </c>
      <c r="K126" s="8">
        <v>-2.3357048902551045</v>
      </c>
      <c r="L126" s="8">
        <v>-3.0018322634247174</v>
      </c>
      <c r="M126" s="6">
        <f t="shared" si="76"/>
        <v>0.6661273731696129</v>
      </c>
      <c r="N126" s="5">
        <f t="shared" si="77"/>
        <v>5.9908593957461842E-2</v>
      </c>
      <c r="O126" s="5">
        <f t="shared" si="78"/>
        <v>-2.5218254698530715E-2</v>
      </c>
      <c r="P126" s="5">
        <f t="shared" si="79"/>
        <v>5.2036497196482609E-2</v>
      </c>
      <c r="Q126" s="5">
        <f t="shared" si="80"/>
        <v>-1.9387480367193004E-2</v>
      </c>
      <c r="R126" s="5">
        <f t="shared" si="81"/>
        <v>5.5530815188216322E-2</v>
      </c>
      <c r="S126" s="5">
        <f t="shared" si="101"/>
        <v>-0.96858316112861753</v>
      </c>
      <c r="T126" s="5">
        <f t="shared" si="53"/>
        <v>-0.18282647119828466</v>
      </c>
      <c r="U126" s="5">
        <f t="shared" si="82"/>
        <v>0.98568699828734818</v>
      </c>
      <c r="V126" s="14">
        <f t="shared" si="83"/>
        <v>-0.84759875784392857</v>
      </c>
      <c r="W126" s="14">
        <f t="shared" si="84"/>
        <v>-0.11855097997320585</v>
      </c>
      <c r="X126" s="8">
        <v>109.67046114272306</v>
      </c>
      <c r="Y126" s="8">
        <v>-121.00182930736406</v>
      </c>
      <c r="Z126" s="5">
        <f t="shared" si="102"/>
        <v>-14.510786389221272</v>
      </c>
      <c r="AA126" s="5">
        <f t="shared" si="55"/>
        <v>42.221877903031185</v>
      </c>
      <c r="AB126" s="14">
        <f t="shared" si="85"/>
        <v>12.76184318185585</v>
      </c>
      <c r="AC126" s="14">
        <f t="shared" si="86"/>
        <v>-43.431050368249537</v>
      </c>
      <c r="AD126" s="5">
        <f t="shared" si="87"/>
        <v>-2.9954296978730921E-2</v>
      </c>
      <c r="AE126" s="5">
        <f t="shared" si="88"/>
        <v>1.2609127349265357E-2</v>
      </c>
      <c r="AF126" s="5">
        <f t="shared" si="89"/>
        <v>-7.4255075074127444E-2</v>
      </c>
      <c r="AG126" s="5">
        <f t="shared" si="90"/>
        <v>1.9901443664728843E-2</v>
      </c>
      <c r="AH126" s="5">
        <f t="shared" si="91"/>
        <v>1.43464811166656E-2</v>
      </c>
      <c r="AI126" s="5">
        <f t="shared" si="92"/>
        <v>5.316811033801873E-3</v>
      </c>
      <c r="AJ126" s="5">
        <f t="shared" si="56"/>
        <v>-3.5912911071560973</v>
      </c>
      <c r="AK126" s="5">
        <f t="shared" si="57"/>
        <v>-7.021807844221434</v>
      </c>
      <c r="AL126" s="5">
        <f t="shared" si="58"/>
        <v>-2.0450261097487621</v>
      </c>
      <c r="AM126" s="5">
        <f t="shared" si="59"/>
        <v>-10.238120094259839</v>
      </c>
      <c r="AN126" s="14">
        <f t="shared" si="93"/>
        <v>1.0436661586419784</v>
      </c>
      <c r="AO126" s="5">
        <f t="shared" si="60"/>
        <v>-1.022513054874381</v>
      </c>
      <c r="AP126" s="5">
        <f t="shared" si="61"/>
        <v>-0.20906004712991955</v>
      </c>
      <c r="AQ126" s="5">
        <f t="shared" si="62"/>
        <v>-6.6307505870803344E-3</v>
      </c>
      <c r="AR126" s="5">
        <f t="shared" si="63"/>
        <v>-0.51406776376202068</v>
      </c>
      <c r="AS126" s="5">
        <f t="shared" si="64"/>
        <v>1.7838602271842108</v>
      </c>
      <c r="AT126" s="14">
        <f t="shared" si="94"/>
        <v>13.813201489068531</v>
      </c>
      <c r="AU126" s="5">
        <f t="shared" si="65"/>
        <v>-1.6393943713888057</v>
      </c>
      <c r="AV126" s="5">
        <f t="shared" si="66"/>
        <v>13.715572225491133</v>
      </c>
      <c r="AW126" s="5">
        <f t="shared" si="67"/>
        <v>-0.24799055405956982</v>
      </c>
      <c r="BA126" s="5">
        <f t="shared" si="68"/>
        <v>-6.6307505870803344E-3</v>
      </c>
      <c r="BB126" s="5">
        <f t="shared" si="95"/>
        <v>0.53836967136194358</v>
      </c>
      <c r="BC126" s="5">
        <f t="shared" si="96"/>
        <v>0.48633317416546096</v>
      </c>
      <c r="BD126" s="5">
        <f t="shared" si="97"/>
        <v>-4.4169244707146921E-3</v>
      </c>
      <c r="BE126" s="5">
        <f t="shared" si="98"/>
        <v>10.177676560201295</v>
      </c>
    </row>
    <row r="127" spans="1:57" s="16" customFormat="1" x14ac:dyDescent="0.3"/>
    <row r="1048550" spans="16384:16384" x14ac:dyDescent="0.3">
      <c r="XFD1048550" t="e" cm="1">
        <f t="array" aca="1" ref="XFD1048550" ca="1">_xludf.Row(_xludf.Index(solver_adj,0,0,1))</f>
        <v>#NAME?</v>
      </c>
    </row>
    <row r="1048551" spans="16384:16384" x14ac:dyDescent="0.3">
      <c r="XFD1048551" t="e" cm="1">
        <f t="array" aca="1" ref="XFD1048551" ca="1">_xludf.Column(_xludf.Index(solver_adj,0,0,1))</f>
        <v>#NAME?</v>
      </c>
    </row>
    <row r="1048552" spans="16384:16384" x14ac:dyDescent="0.3">
      <c r="XFD1048552" t="e" cm="1">
        <f t="array" aca="1" ref="XFD1048552" ca="1">_xludf.Rows(_xludf.Index(solver_adj,0,0,1))</f>
        <v>#NAME?</v>
      </c>
    </row>
    <row r="1048553" spans="16384:16384" x14ac:dyDescent="0.3">
      <c r="XFD1048553" t="e" cm="1">
        <f t="array" aca="1" ref="XFD1048553" ca="1">_xludf.Columns(_xludf.Index(solver_adj,0,0,1))</f>
        <v>#NAME?</v>
      </c>
    </row>
    <row r="1048554" spans="16384:16384" x14ac:dyDescent="0.3">
      <c r="XFD1048554">
        <f>solver_eng</f>
        <v>1</v>
      </c>
    </row>
    <row r="1048555" spans="16384:16384" x14ac:dyDescent="0.3">
      <c r="XFD1048555">
        <f>solver_val</f>
        <v>0</v>
      </c>
    </row>
  </sheetData>
  <conditionalFormatting sqref="G27:H126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V27:W126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B27:AC12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drawing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12327026-F5CC-4C61-BC1D-0DEC2EBB82AE}">
          <xm:f>simple!1:1048576</xm:f>
        </x15:webExtension>
        <x15:webExtension appRef="{4A813F65-9A4E-422C-8085-90BAD00B68C2}">
          <xm:f>simple!XFD1048550:XFD1048575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astudillo segovia</dc:creator>
  <cp:lastModifiedBy>Nicole Ortiz Reyna</cp:lastModifiedBy>
  <dcterms:created xsi:type="dcterms:W3CDTF">2024-04-27T17:50:57Z</dcterms:created>
  <dcterms:modified xsi:type="dcterms:W3CDTF">2024-07-23T17:59:25Z</dcterms:modified>
</cp:coreProperties>
</file>