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\Desktop\"/>
    </mc:Choice>
  </mc:AlternateContent>
  <xr:revisionPtr revIDLastSave="0" documentId="13_ncr:1_{C917F5CC-361C-4D7B-88A7-7761452B6452}" xr6:coauthVersionLast="47" xr6:coauthVersionMax="47" xr10:uidLastSave="{00000000-0000-0000-0000-000000000000}"/>
  <bookViews>
    <workbookView xWindow="-120" yWindow="-120" windowWidth="20730" windowHeight="11040" firstSheet="1" activeTab="5" xr2:uid="{00000000-000D-0000-FFFF-FFFF00000000}"/>
  </bookViews>
  <sheets>
    <sheet name="Tareas" sheetId="1" r:id="rId1"/>
    <sheet name="TOptimista" sheetId="2" r:id="rId2"/>
    <sheet name="TPesimista" sheetId="3" r:id="rId3"/>
    <sheet name="EstimacionTiempo" sheetId="4" r:id="rId4"/>
    <sheet name="EstimacionRecursos" sheetId="6" r:id="rId5"/>
    <sheet name="EstimaciónCostos" sheetId="7" r:id="rId6"/>
    <sheet name="ComparacionCostos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7" l="1"/>
  <c r="D69" i="7"/>
  <c r="D68" i="7"/>
  <c r="E8" i="8"/>
  <c r="E7" i="8"/>
  <c r="E6" i="8"/>
  <c r="E5" i="8"/>
  <c r="E4" i="8"/>
  <c r="E3" i="8"/>
  <c r="D8" i="8"/>
  <c r="D7" i="8"/>
  <c r="D6" i="8"/>
  <c r="D5" i="8"/>
  <c r="D4" i="8"/>
  <c r="D3" i="8"/>
  <c r="C4" i="8"/>
  <c r="C3" i="8"/>
  <c r="B8" i="8"/>
  <c r="B6" i="8"/>
  <c r="B7" i="8"/>
  <c r="B5" i="8"/>
  <c r="B4" i="8"/>
  <c r="B3" i="8"/>
  <c r="G27" i="7"/>
  <c r="H27" i="7" s="1"/>
  <c r="N58" i="7"/>
  <c r="G58" i="7"/>
  <c r="H58" i="7" s="1"/>
  <c r="N55" i="7"/>
  <c r="G55" i="7"/>
  <c r="H55" i="7" s="1"/>
  <c r="N53" i="7"/>
  <c r="G53" i="7"/>
  <c r="H53" i="7" s="1"/>
  <c r="N51" i="7"/>
  <c r="G51" i="7"/>
  <c r="H51" i="7" s="1"/>
  <c r="N49" i="7"/>
  <c r="G49" i="7"/>
  <c r="H49" i="7" s="1"/>
  <c r="N48" i="7"/>
  <c r="G48" i="7"/>
  <c r="H48" i="7" s="1"/>
  <c r="N37" i="7"/>
  <c r="G37" i="7"/>
  <c r="H37" i="7" s="1"/>
  <c r="N34" i="7"/>
  <c r="G34" i="7"/>
  <c r="H34" i="7" s="1"/>
  <c r="N32" i="7"/>
  <c r="G32" i="7"/>
  <c r="H32" i="7" s="1"/>
  <c r="N30" i="7"/>
  <c r="G30" i="7"/>
  <c r="H30" i="7" s="1"/>
  <c r="N28" i="7"/>
  <c r="G28" i="7"/>
  <c r="H28" i="7" s="1"/>
  <c r="N27" i="7"/>
  <c r="N16" i="7"/>
  <c r="N13" i="7"/>
  <c r="N11" i="7"/>
  <c r="N9" i="7"/>
  <c r="N7" i="7"/>
  <c r="N6" i="7"/>
  <c r="G9" i="7"/>
  <c r="H9" i="7" s="1"/>
  <c r="G7" i="7"/>
  <c r="H7" i="7" s="1"/>
  <c r="G11" i="7"/>
  <c r="H11" i="7" s="1"/>
  <c r="G13" i="7"/>
  <c r="H13" i="7" s="1"/>
  <c r="G16" i="7"/>
  <c r="H16" i="7" s="1"/>
  <c r="G6" i="7"/>
  <c r="H6" i="7" s="1"/>
  <c r="D21" i="4"/>
  <c r="D20" i="4"/>
  <c r="D4" i="4"/>
  <c r="D5" i="4"/>
  <c r="D6" i="4"/>
  <c r="G5" i="4" s="1"/>
  <c r="D7" i="4"/>
  <c r="D8" i="4"/>
  <c r="G9" i="4" s="1"/>
  <c r="D9" i="4"/>
  <c r="D10" i="4"/>
  <c r="D11" i="4"/>
  <c r="D12" i="4"/>
  <c r="D13" i="4"/>
  <c r="G14" i="4" s="1"/>
  <c r="D14" i="4"/>
  <c r="D15" i="4"/>
  <c r="D16" i="4"/>
  <c r="D3" i="4"/>
  <c r="G3" i="4" s="1"/>
  <c r="D17" i="3"/>
  <c r="D20" i="3" s="1"/>
  <c r="D20" i="2"/>
  <c r="D19" i="2"/>
  <c r="D17" i="2"/>
  <c r="N63" i="7" l="1"/>
  <c r="N42" i="7"/>
  <c r="H42" i="7"/>
  <c r="H63" i="7"/>
  <c r="H21" i="7"/>
  <c r="N21" i="7"/>
  <c r="D17" i="4"/>
  <c r="D19" i="4" s="1"/>
  <c r="D19" i="3"/>
  <c r="D24" i="4" l="1"/>
</calcChain>
</file>

<file path=xl/sharedStrings.xml><?xml version="1.0" encoding="utf-8"?>
<sst xmlns="http://schemas.openxmlformats.org/spreadsheetml/2006/main" count="424" uniqueCount="111">
  <si>
    <t>Actividad</t>
  </si>
  <si>
    <t>Descripción</t>
  </si>
  <si>
    <t>2.1</t>
  </si>
  <si>
    <t>2.2</t>
  </si>
  <si>
    <t>2.3</t>
  </si>
  <si>
    <t>2.4</t>
  </si>
  <si>
    <t>3.1</t>
  </si>
  <si>
    <t>4.1</t>
  </si>
  <si>
    <t>4.2</t>
  </si>
  <si>
    <t>4.3</t>
  </si>
  <si>
    <t>4.4</t>
  </si>
  <si>
    <t>Programación del backend que soporte el flujo del sistema de turnos.</t>
  </si>
  <si>
    <t>Ejecución de pruebas unitarias para validar funcionalidades básicas.</t>
  </si>
  <si>
    <t>Identificación y recopilación de datos relevantes para el algoritmo de aprendizaje profundo.</t>
  </si>
  <si>
    <t>Procesamiento y preparación de datos para entrenamiento.</t>
  </si>
  <si>
    <t>Implementación del modelo de aprendizaje profundo en base a los datos preparados.</t>
  </si>
  <si>
    <t>Evaluación del modelo utilizando otro algoritmo para medir el desempeño.</t>
  </si>
  <si>
    <t>Configuración del modelo para que pueda ser consumido por backend o frontend.</t>
  </si>
  <si>
    <t>Redacción de la introducción del documento de documentación.</t>
  </si>
  <si>
    <t>Detallado técnico del sistema web en la documentación.</t>
  </si>
  <si>
    <t>Detallado técnico del modelo de aprendizaje profundo en la documentación.</t>
  </si>
  <si>
    <t>Diseño para las interfaces web en figma.</t>
  </si>
  <si>
    <t>Tiempo estimado (días)</t>
  </si>
  <si>
    <t>Total</t>
  </si>
  <si>
    <t xml:space="preserve">Días </t>
  </si>
  <si>
    <t>Semanas</t>
  </si>
  <si>
    <t>Meses</t>
  </si>
  <si>
    <t>Horas Totales</t>
  </si>
  <si>
    <t>Algoritmo</t>
  </si>
  <si>
    <t>Documento</t>
  </si>
  <si>
    <t>Diseño</t>
  </si>
  <si>
    <t>Pagina web</t>
  </si>
  <si>
    <t>Realizar pruebas Unitarias del Sistema de Turnos</t>
  </si>
  <si>
    <t>Detalle</t>
  </si>
  <si>
    <t>Se estima optimista porque considera un diseño simple, enfocado en funcionalidad mínima.</t>
  </si>
  <si>
    <t>Se asume que la recopilación y documentación de requisitos no tendrá cambios importantes.</t>
  </si>
  <si>
    <t>Similar al punto anterior, se espera claridad en requisitos y pocas iteraciones.</t>
  </si>
  <si>
    <t>La implementación del backend está basada en componentes previamente definidos y reutilizables.</t>
  </si>
  <si>
    <t>Se consideran solo pruebas básicas, ya que el sistema es un MVP y no contempla escenarios complejos.</t>
  </si>
  <si>
    <t>Se estima tiempo suficiente bajo la suposición de que las fuentes de datos son accesibles y completas.</t>
  </si>
  <si>
    <t>Optimista porque se espera que la calidad de los datos iniciales sea buena y requiera mínimas transformaciones.</t>
  </si>
  <si>
    <t>La programación se optimiza con un enfoque modular y técnicas de aprendizaje previamente probadas.</t>
  </si>
  <si>
    <t>Se estima que los datos para pruebas están preparados y se ajusta solo a validación funcional.</t>
  </si>
  <si>
    <t>Se asume que la configuración del servicio sigue estándares definidos previamente.</t>
  </si>
  <si>
    <t>La descripción técnica se basa en tareas realizadas y documentación existente.</t>
  </si>
  <si>
    <t>Similar al desarrollo del sistema web, detalla componentes del algoritmo previamente definidos.</t>
  </si>
  <si>
    <t>Se incluye tiempo adicional para iteraciones de diseño debido a posibles cambios de requisitos o retroalimentación inesperada.</t>
  </si>
  <si>
    <t>Puede requerir más tiempo por reuniones adicionales, aclaración de requerimientos o conflictos en la definición del flujo del sistema.</t>
  </si>
  <si>
    <t>Similar al punto anterior, podría haber demoras en definir los casos de uso específicos o ajustes según la visión del cliente.</t>
  </si>
  <si>
    <t>Se considera tiempo adicional para resolver problemas técnicos imprevistos o configuraciones más complejas del servidor y la base de datos.</t>
  </si>
  <si>
    <t>Las pruebas podrían requerir ajustes y depuración adicional debido a errores no previstos durante el desarrollo del backend.</t>
  </si>
  <si>
    <t>Se espera que la búsqueda de datos tome más tiempo si las fuentes son difíciles de acceder, no están estructuradas o necesitan permisos especiales.</t>
  </si>
  <si>
    <t>Se considera un tiempo mayor debido a posibles problemas en la implementación del modelo, ajustes en parámetros o entrenamiento más largo de lo previsto.</t>
  </si>
  <si>
    <t>Podrían surgir problemas al validar los resultados, requiriendo reentrenamiento o ajuste de datos de prueba y métricas de evaluación.</t>
  </si>
  <si>
    <t xml:space="preserve">	La integración como servicio podría demorar más debido a posibles errores en la conexión entre el modelo y el sistema web.</t>
  </si>
  <si>
    <t>La redacción puede tomar más tiempo por revisiones adicionales o necesidad de incluir cambios en los objetivos y justificación del proyecto.</t>
  </si>
  <si>
    <t>El tiempo adicional contempla la recopilación de más referencias bibliográficas o ajustes en el marco conceptual por cambios en el enfoque del proyecto.</t>
  </si>
  <si>
    <t>Podrían requerirse más detalles técnicos o ajustes en la documentación debido a retroalimentación o cambios realizados en el sistema.</t>
  </si>
  <si>
    <t>Incluye tiempo adicional para detallar modificaciones en el modelo o resultados imprevistos que necesiten ser explicados exhaustivamente.</t>
  </si>
  <si>
    <t>Número de Actividad</t>
  </si>
  <si>
    <t>Desarrollo de la interfaz para el usuario paciente del sistema de turnos.</t>
  </si>
  <si>
    <t>Desarrollo de la interfaz para el personal médico en el sistema de turnos.</t>
  </si>
  <si>
    <t>Realizar búsqueda de Datos</t>
  </si>
  <si>
    <t>Diseñar  interfaces</t>
  </si>
  <si>
    <t>Desarrollar visión de Usuario Paciente</t>
  </si>
  <si>
    <t>Desarrollar visión de Usuario Enfermero</t>
  </si>
  <si>
    <t>Desarrollar servidor para el Sistema de Turnos</t>
  </si>
  <si>
    <t>Programar del Algoritmo</t>
  </si>
  <si>
    <t>Ejecutar pruebas del Algoritmo</t>
  </si>
  <si>
    <t>Exponer el Modelo como Servicio</t>
  </si>
  <si>
    <t>Escribir manual de uso: Introducción</t>
  </si>
  <si>
    <t>Escribir manual de uso: Requisitos</t>
  </si>
  <si>
    <t>Desarrollo de los requisitos para levantar el proyecto.</t>
  </si>
  <si>
    <t>Escribir manual de eso: modelo de aprendizaje automático</t>
  </si>
  <si>
    <t>Escribir manual de uso: Uso del Sistema Web</t>
  </si>
  <si>
    <t>La introducción se redacta rápidamente al contar con claridad en objetivos y alcance.</t>
  </si>
  <si>
    <t>Los requerimientos son claros y fáciles de redactar</t>
  </si>
  <si>
    <t>Rol Asignado</t>
  </si>
  <si>
    <t>Diseñar interfaces</t>
  </si>
  <si>
    <t>Diseñador</t>
  </si>
  <si>
    <t>Desarrollador Front</t>
  </si>
  <si>
    <t>Desarrollador Back</t>
  </si>
  <si>
    <t>QA</t>
  </si>
  <si>
    <t>Ingeniero en Datos</t>
  </si>
  <si>
    <t>Analista de Negocio</t>
  </si>
  <si>
    <t>Arquitecto &amp; Desarrollador Back</t>
  </si>
  <si>
    <t xml:space="preserve">Diseñador </t>
  </si>
  <si>
    <t>Horas estimadas</t>
  </si>
  <si>
    <t>Rol</t>
  </si>
  <si>
    <t>Escribir manual de uso: modelo de aprendizaje automático</t>
  </si>
  <si>
    <t>Duración (días hábiles)</t>
  </si>
  <si>
    <t>Dependencia</t>
  </si>
  <si>
    <t>Inicio (día laboral)</t>
  </si>
  <si>
    <t>Fin (día laboral)</t>
  </si>
  <si>
    <t>Duración (días)</t>
  </si>
  <si>
    <t>Sueldo Mensual ($)</t>
  </si>
  <si>
    <t>Sueldo por Hora ($)</t>
  </si>
  <si>
    <t>Costo Total ($)</t>
  </si>
  <si>
    <t>Ecuador</t>
  </si>
  <si>
    <t>USA</t>
  </si>
  <si>
    <t>China</t>
  </si>
  <si>
    <t>Costo Ecuador</t>
  </si>
  <si>
    <t>Costo USA</t>
  </si>
  <si>
    <t>Costo China</t>
  </si>
  <si>
    <t xml:space="preserve">Desarrollador Front </t>
  </si>
  <si>
    <t xml:space="preserve">Ingeniero en Datos </t>
  </si>
  <si>
    <t>Tabla de dependencias</t>
  </si>
  <si>
    <t>Estados Unidos</t>
  </si>
  <si>
    <t>Total Gasto (en dólares)</t>
  </si>
  <si>
    <t>Ejecutar el análisis de Datos</t>
  </si>
  <si>
    <t>La análisis puede requerir ajustes manuales adicionales, especialmente si los datos contienen inconsistencias o falta de estandarización.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</si>
</sst>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" fontId="0" fillId="0" borderId="0" xfId="0" applyNumberFormat="1"/>
    <xf numFmtId="0" fontId="0" fillId="0" borderId="1" xfId="0" applyBorder="1"/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Comparación</a:t>
            </a:r>
            <a:r>
              <a:rPr lang="es-EC" baseline="0"/>
              <a:t> de sueldo por mes de roles de desarrollo de SW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ComparacionCostos!$C$2</c:f>
              <c:strCache>
                <c:ptCount val="1"/>
                <c:pt idx="0">
                  <c:v>Costo Ecuador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ComparacionCostos!$B$3:$B$8</c:f>
              <c:strCache>
                <c:ptCount val="6"/>
                <c:pt idx="0">
                  <c:v>Diseñador</c:v>
                </c:pt>
                <c:pt idx="1">
                  <c:v>Desarrollador Front</c:v>
                </c:pt>
                <c:pt idx="2">
                  <c:v>Desarrollador Back</c:v>
                </c:pt>
                <c:pt idx="3">
                  <c:v>QA</c:v>
                </c:pt>
                <c:pt idx="4">
                  <c:v>Ingeniero en Datos</c:v>
                </c:pt>
                <c:pt idx="5">
                  <c:v>Analista de Negocio</c:v>
                </c:pt>
              </c:strCache>
            </c:strRef>
          </c:cat>
          <c:val>
            <c:numRef>
              <c:f>ComparacionCostos!$C$3:$C$8</c:f>
              <c:numCache>
                <c:formatCode>General</c:formatCode>
                <c:ptCount val="6"/>
                <c:pt idx="0">
                  <c:v>700</c:v>
                </c:pt>
                <c:pt idx="1">
                  <c:v>2000</c:v>
                </c:pt>
                <c:pt idx="2">
                  <c:v>2000</c:v>
                </c:pt>
                <c:pt idx="3">
                  <c:v>1800</c:v>
                </c:pt>
                <c:pt idx="4">
                  <c:v>2000</c:v>
                </c:pt>
                <c:pt idx="5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6-499C-8206-C1E40D649C81}"/>
            </c:ext>
          </c:extLst>
        </c:ser>
        <c:ser>
          <c:idx val="1"/>
          <c:order val="1"/>
          <c:tx>
            <c:strRef>
              <c:f>ComparacionCostos!$D$2</c:f>
              <c:strCache>
                <c:ptCount val="1"/>
                <c:pt idx="0">
                  <c:v>Costo USA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ComparacionCostos!$B$3:$B$8</c:f>
              <c:strCache>
                <c:ptCount val="6"/>
                <c:pt idx="0">
                  <c:v>Diseñador</c:v>
                </c:pt>
                <c:pt idx="1">
                  <c:v>Desarrollador Front</c:v>
                </c:pt>
                <c:pt idx="2">
                  <c:v>Desarrollador Back</c:v>
                </c:pt>
                <c:pt idx="3">
                  <c:v>QA</c:v>
                </c:pt>
                <c:pt idx="4">
                  <c:v>Ingeniero en Datos</c:v>
                </c:pt>
                <c:pt idx="5">
                  <c:v>Analista de Negocio</c:v>
                </c:pt>
              </c:strCache>
            </c:strRef>
          </c:cat>
          <c:val>
            <c:numRef>
              <c:f>ComparacionCostos!$D$3:$D$8</c:f>
              <c:numCache>
                <c:formatCode>General</c:formatCode>
                <c:ptCount val="6"/>
                <c:pt idx="0">
                  <c:v>5000</c:v>
                </c:pt>
                <c:pt idx="1">
                  <c:v>8000</c:v>
                </c:pt>
                <c:pt idx="2">
                  <c:v>8000</c:v>
                </c:pt>
                <c:pt idx="3">
                  <c:v>9000</c:v>
                </c:pt>
                <c:pt idx="4">
                  <c:v>6000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6-499C-8206-C1E40D649C81}"/>
            </c:ext>
          </c:extLst>
        </c:ser>
        <c:ser>
          <c:idx val="2"/>
          <c:order val="2"/>
          <c:tx>
            <c:strRef>
              <c:f>ComparacionCostos!$E$2</c:f>
              <c:strCache>
                <c:ptCount val="1"/>
                <c:pt idx="0">
                  <c:v>Costo China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ComparacionCostos!$B$3:$B$8</c:f>
              <c:strCache>
                <c:ptCount val="6"/>
                <c:pt idx="0">
                  <c:v>Diseñador</c:v>
                </c:pt>
                <c:pt idx="1">
                  <c:v>Desarrollador Front</c:v>
                </c:pt>
                <c:pt idx="2">
                  <c:v>Desarrollador Back</c:v>
                </c:pt>
                <c:pt idx="3">
                  <c:v>QA</c:v>
                </c:pt>
                <c:pt idx="4">
                  <c:v>Ingeniero en Datos</c:v>
                </c:pt>
                <c:pt idx="5">
                  <c:v>Analista de Negocio</c:v>
                </c:pt>
              </c:strCache>
            </c:strRef>
          </c:cat>
          <c:val>
            <c:numRef>
              <c:f>ComparacionCostos!$E$3:$E$8</c:f>
              <c:numCache>
                <c:formatCode>General</c:formatCode>
                <c:ptCount val="6"/>
                <c:pt idx="0">
                  <c:v>2500</c:v>
                </c:pt>
                <c:pt idx="1">
                  <c:v>4000</c:v>
                </c:pt>
                <c:pt idx="2">
                  <c:v>4000</c:v>
                </c:pt>
                <c:pt idx="3">
                  <c:v>4500</c:v>
                </c:pt>
                <c:pt idx="4">
                  <c:v>3000</c:v>
                </c:pt>
                <c:pt idx="5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6-499C-8206-C1E40D649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12272"/>
        <c:axId val="701110352"/>
      </c:barChart>
      <c:catAx>
        <c:axId val="70111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01110352"/>
        <c:crosses val="autoZero"/>
        <c:auto val="1"/>
        <c:lblAlgn val="ctr"/>
        <c:lblOffset val="100"/>
        <c:noMultiLvlLbl val="0"/>
      </c:catAx>
      <c:valAx>
        <c:axId val="7011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0111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500063</xdr:colOff>
      <xdr:row>21</xdr:row>
      <xdr:rowOff>0</xdr:rowOff>
    </xdr:from>
    <xdr:to>
      <xdr:col>14</xdr:col>
      <xdr:colOff>785813</xdr:colOff>
      <xdr:row>72</xdr:row>
      <xdr:rowOff>169655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32F34E-055A-74B0-F34F-599217EDF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063" y="11811000"/>
          <a:ext cx="15373350" cy="98851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342899</xdr:colOff>
      <xdr:row>0</xdr:row>
      <xdr:rowOff>185736</xdr:rowOff>
    </xdr:from>
    <xdr:to>
      <xdr:col>14</xdr:col>
      <xdr:colOff>466724</xdr:colOff>
      <xdr:row>17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91BB1F-FEEE-5C01-9938-39DB3AC56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BD5126-6C5A-4992-9728-F11E66A43793}" name="Table1" displayName="Table1" ref="B2:E8" totalsRowShown="0">
  <autoFilter ref="B2:E8" xr:uid="{0CBD5126-6C5A-4992-9728-F11E66A43793}"/>
  <tableColumns count="4">
    <tableColumn id="1" xr3:uid="{1DF56027-D005-4232-A696-089970A3F317}" name="Rol"/>
    <tableColumn id="2" xr3:uid="{6C0F2585-C987-4F1E-BDFB-6BAFF214A4DA}" name="Costo Ecuador"/>
    <tableColumn id="3" xr3:uid="{6C1F1C91-A3CF-4175-BFCF-3AD319E8C66B}" name="Costo USA"/>
    <tableColumn id="4" xr3:uid="{9C281BFD-9690-43CE-BFA7-1F0C9D69C58F}" name="Costo Chin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0"/>
  <sheetViews>
    <sheetView topLeftCell="A4" workbookViewId="0">
      <selection activeCell="C9" sqref="C9"/>
    </sheetView>
  </sheetViews>
  <sheetFormatPr defaultRowHeight="15" x14ac:dyDescent="0.25"/>
  <cols>
    <col min="2" max="2" width="18.140625" customWidth="1"/>
    <col min="3" max="3" width="24.7109375" customWidth="1"/>
    <col min="4" max="4" width="71.5703125" customWidth="1"/>
    <col min="7" max="7" width="11" customWidth="1"/>
  </cols>
  <sheetData>
    <row r="2" spans="2:4" ht="30" x14ac:dyDescent="0.25">
      <c r="B2" s="3" t="s">
        <v>59</v>
      </c>
      <c r="C2" s="3" t="s">
        <v>0</v>
      </c>
      <c r="D2" s="3" t="s">
        <v>1</v>
      </c>
    </row>
    <row r="3" spans="2:4" x14ac:dyDescent="0.25">
      <c r="B3" s="2">
        <v>1.1000000000000001</v>
      </c>
      <c r="C3" s="2" t="s">
        <v>63</v>
      </c>
      <c r="D3" s="2" t="s">
        <v>21</v>
      </c>
    </row>
    <row r="4" spans="2:4" ht="30" x14ac:dyDescent="0.25">
      <c r="B4" s="2">
        <v>1.2</v>
      </c>
      <c r="C4" s="2" t="s">
        <v>64</v>
      </c>
      <c r="D4" s="2" t="s">
        <v>60</v>
      </c>
    </row>
    <row r="5" spans="2:4" ht="30" x14ac:dyDescent="0.25">
      <c r="B5" s="2">
        <v>1.3</v>
      </c>
      <c r="C5" s="2" t="s">
        <v>65</v>
      </c>
      <c r="D5" s="2" t="s">
        <v>61</v>
      </c>
    </row>
    <row r="6" spans="2:4" ht="30" x14ac:dyDescent="0.25">
      <c r="B6" s="2">
        <v>1.4</v>
      </c>
      <c r="C6" s="2" t="s">
        <v>66</v>
      </c>
      <c r="D6" s="2" t="s">
        <v>11</v>
      </c>
    </row>
    <row r="7" spans="2:4" ht="30" x14ac:dyDescent="0.25">
      <c r="B7" s="2">
        <v>1.5</v>
      </c>
      <c r="C7" s="2" t="s">
        <v>32</v>
      </c>
      <c r="D7" s="2" t="s">
        <v>12</v>
      </c>
    </row>
    <row r="8" spans="2:4" ht="30" x14ac:dyDescent="0.25">
      <c r="B8" s="2" t="s">
        <v>2</v>
      </c>
      <c r="C8" s="2" t="s">
        <v>62</v>
      </c>
      <c r="D8" s="2" t="s">
        <v>13</v>
      </c>
    </row>
    <row r="9" spans="2:4" ht="30" x14ac:dyDescent="0.25">
      <c r="B9" s="2" t="s">
        <v>3</v>
      </c>
      <c r="C9" s="2" t="s">
        <v>109</v>
      </c>
      <c r="D9" s="2" t="s">
        <v>14</v>
      </c>
    </row>
    <row r="10" spans="2:4" ht="30" x14ac:dyDescent="0.25">
      <c r="B10" s="2" t="s">
        <v>4</v>
      </c>
      <c r="C10" s="2" t="s">
        <v>67</v>
      </c>
      <c r="D10" s="2" t="s">
        <v>15</v>
      </c>
    </row>
    <row r="11" spans="2:4" ht="30" x14ac:dyDescent="0.25">
      <c r="B11" s="2" t="s">
        <v>5</v>
      </c>
      <c r="C11" s="2" t="s">
        <v>68</v>
      </c>
      <c r="D11" s="2" t="s">
        <v>16</v>
      </c>
    </row>
    <row r="12" spans="2:4" ht="30" x14ac:dyDescent="0.25">
      <c r="B12" s="2" t="s">
        <v>6</v>
      </c>
      <c r="C12" s="2" t="s">
        <v>69</v>
      </c>
      <c r="D12" s="2" t="s">
        <v>17</v>
      </c>
    </row>
    <row r="13" spans="2:4" ht="30" x14ac:dyDescent="0.25">
      <c r="B13" s="2" t="s">
        <v>7</v>
      </c>
      <c r="C13" s="2" t="s">
        <v>70</v>
      </c>
      <c r="D13" s="2" t="s">
        <v>18</v>
      </c>
    </row>
    <row r="14" spans="2:4" ht="30" x14ac:dyDescent="0.25">
      <c r="B14" s="2" t="s">
        <v>8</v>
      </c>
      <c r="C14" s="2" t="s">
        <v>71</v>
      </c>
      <c r="D14" s="2" t="s">
        <v>72</v>
      </c>
    </row>
    <row r="15" spans="2:4" ht="30" x14ac:dyDescent="0.25">
      <c r="B15" s="2" t="s">
        <v>9</v>
      </c>
      <c r="C15" s="2" t="s">
        <v>74</v>
      </c>
      <c r="D15" s="2" t="s">
        <v>19</v>
      </c>
    </row>
    <row r="16" spans="2:4" ht="45" x14ac:dyDescent="0.25">
      <c r="B16" s="2" t="s">
        <v>10</v>
      </c>
      <c r="C16" s="2" t="s">
        <v>73</v>
      </c>
      <c r="D16" s="2" t="s">
        <v>20</v>
      </c>
    </row>
    <row r="20" spans="8:8" x14ac:dyDescent="0.25">
      <c r="H2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E69B0-6ADB-4F77-9349-657BDF89D7FB}">
  <dimension ref="B2:E20"/>
  <sheetViews>
    <sheetView topLeftCell="A6" workbookViewId="0">
      <selection activeCell="E9" sqref="E9"/>
    </sheetView>
  </sheetViews>
  <sheetFormatPr defaultRowHeight="15" x14ac:dyDescent="0.25"/>
  <cols>
    <col min="2" max="3" width="19.5703125" customWidth="1"/>
    <col min="4" max="4" width="19" customWidth="1"/>
    <col min="5" max="5" width="33" customWidth="1"/>
  </cols>
  <sheetData>
    <row r="2" spans="2:5" ht="30" x14ac:dyDescent="0.25">
      <c r="B2" s="3" t="s">
        <v>59</v>
      </c>
      <c r="C2" s="3" t="s">
        <v>0</v>
      </c>
      <c r="D2" s="3" t="s">
        <v>22</v>
      </c>
      <c r="E2" s="10" t="s">
        <v>33</v>
      </c>
    </row>
    <row r="3" spans="2:5" ht="45" x14ac:dyDescent="0.25">
      <c r="B3" s="2">
        <v>1.1000000000000001</v>
      </c>
      <c r="C3" s="2" t="s">
        <v>63</v>
      </c>
      <c r="D3" s="9">
        <v>4</v>
      </c>
      <c r="E3" s="11" t="s">
        <v>34</v>
      </c>
    </row>
    <row r="4" spans="2:5" ht="45" x14ac:dyDescent="0.25">
      <c r="B4" s="2">
        <v>1.2</v>
      </c>
      <c r="C4" s="2" t="s">
        <v>64</v>
      </c>
      <c r="D4" s="9">
        <v>7</v>
      </c>
      <c r="E4" s="11" t="s">
        <v>35</v>
      </c>
    </row>
    <row r="5" spans="2:5" ht="45" x14ac:dyDescent="0.25">
      <c r="B5" s="2">
        <v>1.3</v>
      </c>
      <c r="C5" s="2" t="s">
        <v>65</v>
      </c>
      <c r="D5" s="9">
        <v>7</v>
      </c>
      <c r="E5" s="11" t="s">
        <v>36</v>
      </c>
    </row>
    <row r="6" spans="2:5" ht="60" x14ac:dyDescent="0.25">
      <c r="B6" s="2">
        <v>1.4</v>
      </c>
      <c r="C6" s="2" t="s">
        <v>66</v>
      </c>
      <c r="D6" s="9">
        <v>2</v>
      </c>
      <c r="E6" s="11" t="s">
        <v>37</v>
      </c>
    </row>
    <row r="7" spans="2:5" ht="45" x14ac:dyDescent="0.25">
      <c r="B7" s="2">
        <v>1.5</v>
      </c>
      <c r="C7" s="2" t="s">
        <v>32</v>
      </c>
      <c r="D7" s="9">
        <v>1</v>
      </c>
      <c r="E7" s="11" t="s">
        <v>38</v>
      </c>
    </row>
    <row r="8" spans="2:5" ht="45" x14ac:dyDescent="0.25">
      <c r="B8" s="2" t="s">
        <v>2</v>
      </c>
      <c r="C8" s="2" t="s">
        <v>62</v>
      </c>
      <c r="D8" s="9">
        <v>7</v>
      </c>
      <c r="E8" s="11" t="s">
        <v>39</v>
      </c>
    </row>
    <row r="9" spans="2:5" ht="60" x14ac:dyDescent="0.25">
      <c r="B9" s="2" t="s">
        <v>3</v>
      </c>
      <c r="C9" s="2" t="s">
        <v>109</v>
      </c>
      <c r="D9" s="9">
        <v>4</v>
      </c>
      <c r="E9" s="11" t="s">
        <v>40</v>
      </c>
    </row>
    <row r="10" spans="2:5" ht="60" x14ac:dyDescent="0.25">
      <c r="B10" s="2" t="s">
        <v>4</v>
      </c>
      <c r="C10" s="2" t="s">
        <v>67</v>
      </c>
      <c r="D10" s="9">
        <v>14</v>
      </c>
      <c r="E10" s="11" t="s">
        <v>41</v>
      </c>
    </row>
    <row r="11" spans="2:5" ht="45" x14ac:dyDescent="0.25">
      <c r="B11" s="2" t="s">
        <v>5</v>
      </c>
      <c r="C11" s="2" t="s">
        <v>68</v>
      </c>
      <c r="D11" s="9">
        <v>7</v>
      </c>
      <c r="E11" s="11" t="s">
        <v>42</v>
      </c>
    </row>
    <row r="12" spans="2:5" ht="45" x14ac:dyDescent="0.25">
      <c r="B12" s="2" t="s">
        <v>6</v>
      </c>
      <c r="C12" s="2" t="s">
        <v>69</v>
      </c>
      <c r="D12" s="9">
        <v>4</v>
      </c>
      <c r="E12" s="11" t="s">
        <v>43</v>
      </c>
    </row>
    <row r="13" spans="2:5" ht="45" x14ac:dyDescent="0.25">
      <c r="B13" s="2" t="s">
        <v>7</v>
      </c>
      <c r="C13" s="2" t="s">
        <v>70</v>
      </c>
      <c r="D13" s="9">
        <v>7</v>
      </c>
      <c r="E13" s="11" t="s">
        <v>75</v>
      </c>
    </row>
    <row r="14" spans="2:5" ht="30" x14ac:dyDescent="0.25">
      <c r="B14" s="2" t="s">
        <v>8</v>
      </c>
      <c r="C14" s="2" t="s">
        <v>71</v>
      </c>
      <c r="D14" s="9">
        <v>7</v>
      </c>
      <c r="E14" s="11" t="s">
        <v>76</v>
      </c>
    </row>
    <row r="15" spans="2:5" ht="45" x14ac:dyDescent="0.25">
      <c r="B15" s="2" t="s">
        <v>9</v>
      </c>
      <c r="C15" s="2" t="s">
        <v>74</v>
      </c>
      <c r="D15" s="9">
        <v>4</v>
      </c>
      <c r="E15" s="11" t="s">
        <v>44</v>
      </c>
    </row>
    <row r="16" spans="2:5" ht="60" x14ac:dyDescent="0.25">
      <c r="B16" s="2" t="s">
        <v>10</v>
      </c>
      <c r="C16" s="2" t="s">
        <v>73</v>
      </c>
      <c r="D16" s="9">
        <v>4</v>
      </c>
      <c r="E16" s="11" t="s">
        <v>45</v>
      </c>
    </row>
    <row r="17" spans="3:4" x14ac:dyDescent="0.25">
      <c r="C17" s="6" t="s">
        <v>23</v>
      </c>
      <c r="D17" s="7">
        <f>SUM(D3:D16)</f>
        <v>79</v>
      </c>
    </row>
    <row r="19" spans="3:4" x14ac:dyDescent="0.25">
      <c r="C19" s="6" t="s">
        <v>24</v>
      </c>
      <c r="D19" s="5" t="str">
        <f>D17 &amp; " días"</f>
        <v>79 días</v>
      </c>
    </row>
    <row r="20" spans="3:4" x14ac:dyDescent="0.25">
      <c r="C20" s="6" t="s">
        <v>25</v>
      </c>
      <c r="D20" s="5" t="str">
        <f>INT(D17/7) &amp; " semanas y " &amp; MOD(D17,7) &amp; " días"</f>
        <v>11 semanas y 2 días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D092-7DBE-435B-B7B0-1DC6DB18AE00}">
  <dimension ref="B2:E20"/>
  <sheetViews>
    <sheetView topLeftCell="A8" workbookViewId="0">
      <selection activeCell="C9" sqref="C9"/>
    </sheetView>
  </sheetViews>
  <sheetFormatPr defaultRowHeight="15" x14ac:dyDescent="0.25"/>
  <cols>
    <col min="2" max="4" width="19.7109375" customWidth="1"/>
    <col min="5" max="5" width="37.42578125" customWidth="1"/>
  </cols>
  <sheetData>
    <row r="2" spans="2:5" ht="33.75" customHeight="1" x14ac:dyDescent="0.25">
      <c r="B2" s="3" t="s">
        <v>59</v>
      </c>
      <c r="C2" s="3" t="s">
        <v>0</v>
      </c>
      <c r="D2" s="3" t="s">
        <v>22</v>
      </c>
      <c r="E2" s="3" t="s">
        <v>33</v>
      </c>
    </row>
    <row r="3" spans="2:5" ht="91.5" customHeight="1" x14ac:dyDescent="0.25">
      <c r="B3" s="2">
        <v>1.1000000000000001</v>
      </c>
      <c r="C3" s="2" t="s">
        <v>63</v>
      </c>
      <c r="D3" s="7">
        <v>10</v>
      </c>
      <c r="E3" s="11" t="s">
        <v>46</v>
      </c>
    </row>
    <row r="4" spans="2:5" ht="91.5" customHeight="1" x14ac:dyDescent="0.25">
      <c r="B4" s="2">
        <v>1.2</v>
      </c>
      <c r="C4" s="2" t="s">
        <v>64</v>
      </c>
      <c r="D4" s="7">
        <v>14</v>
      </c>
      <c r="E4" s="11" t="s">
        <v>47</v>
      </c>
    </row>
    <row r="5" spans="2:5" ht="91.5" customHeight="1" x14ac:dyDescent="0.25">
      <c r="B5" s="2">
        <v>1.3</v>
      </c>
      <c r="C5" s="2" t="s">
        <v>65</v>
      </c>
      <c r="D5" s="7">
        <v>14</v>
      </c>
      <c r="E5" s="11" t="s">
        <v>48</v>
      </c>
    </row>
    <row r="6" spans="2:5" ht="91.5" customHeight="1" x14ac:dyDescent="0.25">
      <c r="B6" s="2">
        <v>1.4</v>
      </c>
      <c r="C6" s="2" t="s">
        <v>66</v>
      </c>
      <c r="D6" s="7">
        <v>7</v>
      </c>
      <c r="E6" s="11" t="s">
        <v>49</v>
      </c>
    </row>
    <row r="7" spans="2:5" ht="91.5" customHeight="1" x14ac:dyDescent="0.25">
      <c r="B7" s="2">
        <v>1.5</v>
      </c>
      <c r="C7" s="2" t="s">
        <v>32</v>
      </c>
      <c r="D7" s="7">
        <v>7</v>
      </c>
      <c r="E7" s="11" t="s">
        <v>50</v>
      </c>
    </row>
    <row r="8" spans="2:5" ht="91.5" customHeight="1" x14ac:dyDescent="0.25">
      <c r="B8" s="2" t="s">
        <v>2</v>
      </c>
      <c r="C8" s="2" t="s">
        <v>62</v>
      </c>
      <c r="D8" s="7">
        <v>14</v>
      </c>
      <c r="E8" s="11" t="s">
        <v>51</v>
      </c>
    </row>
    <row r="9" spans="2:5" ht="91.5" customHeight="1" x14ac:dyDescent="0.25">
      <c r="B9" s="2" t="s">
        <v>3</v>
      </c>
      <c r="C9" s="2" t="s">
        <v>109</v>
      </c>
      <c r="D9" s="7">
        <v>10</v>
      </c>
      <c r="E9" s="11" t="s">
        <v>110</v>
      </c>
    </row>
    <row r="10" spans="2:5" ht="91.5" customHeight="1" x14ac:dyDescent="0.25">
      <c r="B10" s="2" t="s">
        <v>4</v>
      </c>
      <c r="C10" s="2" t="s">
        <v>67</v>
      </c>
      <c r="D10" s="7">
        <v>20</v>
      </c>
      <c r="E10" s="11" t="s">
        <v>52</v>
      </c>
    </row>
    <row r="11" spans="2:5" ht="91.5" customHeight="1" x14ac:dyDescent="0.25">
      <c r="B11" s="2" t="s">
        <v>5</v>
      </c>
      <c r="C11" s="2" t="s">
        <v>68</v>
      </c>
      <c r="D11" s="7">
        <v>14</v>
      </c>
      <c r="E11" s="11" t="s">
        <v>53</v>
      </c>
    </row>
    <row r="12" spans="2:5" ht="91.5" customHeight="1" x14ac:dyDescent="0.25">
      <c r="B12" s="2" t="s">
        <v>6</v>
      </c>
      <c r="C12" s="2" t="s">
        <v>69</v>
      </c>
      <c r="D12" s="7">
        <v>10</v>
      </c>
      <c r="E12" s="11" t="s">
        <v>54</v>
      </c>
    </row>
    <row r="13" spans="2:5" ht="91.5" customHeight="1" x14ac:dyDescent="0.25">
      <c r="B13" s="2" t="s">
        <v>7</v>
      </c>
      <c r="C13" s="2" t="s">
        <v>70</v>
      </c>
      <c r="D13" s="7">
        <v>14</v>
      </c>
      <c r="E13" s="11" t="s">
        <v>55</v>
      </c>
    </row>
    <row r="14" spans="2:5" ht="91.5" customHeight="1" x14ac:dyDescent="0.25">
      <c r="B14" s="2" t="s">
        <v>8</v>
      </c>
      <c r="C14" s="2" t="s">
        <v>71</v>
      </c>
      <c r="D14" s="7">
        <v>14</v>
      </c>
      <c r="E14" s="11" t="s">
        <v>56</v>
      </c>
    </row>
    <row r="15" spans="2:5" ht="91.5" customHeight="1" x14ac:dyDescent="0.25">
      <c r="B15" s="2" t="s">
        <v>9</v>
      </c>
      <c r="C15" s="2" t="s">
        <v>74</v>
      </c>
      <c r="D15" s="7">
        <v>14</v>
      </c>
      <c r="E15" s="11" t="s">
        <v>57</v>
      </c>
    </row>
    <row r="16" spans="2:5" ht="91.5" customHeight="1" x14ac:dyDescent="0.25">
      <c r="B16" s="2" t="s">
        <v>10</v>
      </c>
      <c r="C16" s="2" t="s">
        <v>73</v>
      </c>
      <c r="D16" s="7">
        <v>14</v>
      </c>
      <c r="E16" s="11" t="s">
        <v>58</v>
      </c>
    </row>
    <row r="17" spans="3:4" x14ac:dyDescent="0.25">
      <c r="C17" s="6" t="s">
        <v>23</v>
      </c>
      <c r="D17" s="7">
        <f>SUM(D3:D16)</f>
        <v>176</v>
      </c>
    </row>
    <row r="19" spans="3:4" x14ac:dyDescent="0.25">
      <c r="C19" s="6" t="s">
        <v>24</v>
      </c>
      <c r="D19" s="5" t="str">
        <f>D17 &amp; " días"</f>
        <v>176 días</v>
      </c>
    </row>
    <row r="20" spans="3:4" x14ac:dyDescent="0.25">
      <c r="C20" s="6" t="s">
        <v>25</v>
      </c>
      <c r="D20" s="5" t="str">
        <f>INT(D17/7) &amp; " semanas y " &amp; MOD(D17,7) &amp; " días"</f>
        <v>25 semanas y 1 días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BBD5E-DCC2-41AE-B5CF-354E0B3B646D}">
  <dimension ref="B2:G24"/>
  <sheetViews>
    <sheetView topLeftCell="A4" workbookViewId="0">
      <selection activeCell="C9" sqref="C9"/>
    </sheetView>
  </sheetViews>
  <sheetFormatPr defaultRowHeight="15" x14ac:dyDescent="0.25"/>
  <cols>
    <col min="2" max="2" width="19.85546875" customWidth="1"/>
    <col min="3" max="3" width="25.85546875" customWidth="1"/>
    <col min="4" max="4" width="20.28515625" customWidth="1"/>
    <col min="6" max="6" width="16.42578125" customWidth="1"/>
  </cols>
  <sheetData>
    <row r="2" spans="2:7" ht="30" x14ac:dyDescent="0.25">
      <c r="B2" s="3" t="s">
        <v>59</v>
      </c>
      <c r="C2" s="3" t="s">
        <v>0</v>
      </c>
      <c r="D2" s="3" t="s">
        <v>22</v>
      </c>
    </row>
    <row r="3" spans="2:7" ht="40.5" customHeight="1" x14ac:dyDescent="0.25">
      <c r="B3" s="2">
        <v>1.1000000000000001</v>
      </c>
      <c r="C3" s="2" t="s">
        <v>63</v>
      </c>
      <c r="D3" s="5">
        <f>_xlfn.CEILING.MATH((TOptimista!D3+TPesimista!D3)/2)</f>
        <v>7</v>
      </c>
      <c r="F3" s="7" t="s">
        <v>30</v>
      </c>
      <c r="G3" s="7">
        <f>SUM(D3)*8</f>
        <v>56</v>
      </c>
    </row>
    <row r="4" spans="2:7" ht="40.5" customHeight="1" x14ac:dyDescent="0.25">
      <c r="B4" s="2">
        <v>1.2</v>
      </c>
      <c r="C4" s="2" t="s">
        <v>64</v>
      </c>
      <c r="D4" s="5">
        <f>_xlfn.CEILING.MATH((TOptimista!D4+TPesimista!D4)/2)</f>
        <v>11</v>
      </c>
    </row>
    <row r="5" spans="2:7" ht="40.5" customHeight="1" x14ac:dyDescent="0.25">
      <c r="B5" s="2">
        <v>1.3</v>
      </c>
      <c r="C5" s="2" t="s">
        <v>65</v>
      </c>
      <c r="D5" s="5">
        <f>_xlfn.CEILING.MATH((TOptimista!D5+TPesimista!D5)/2)</f>
        <v>11</v>
      </c>
      <c r="F5" s="7" t="s">
        <v>31</v>
      </c>
      <c r="G5" s="7">
        <f>SUM(D4:D7)*8</f>
        <v>248</v>
      </c>
    </row>
    <row r="6" spans="2:7" ht="40.5" customHeight="1" x14ac:dyDescent="0.25">
      <c r="B6" s="2">
        <v>1.4</v>
      </c>
      <c r="C6" s="2" t="s">
        <v>66</v>
      </c>
      <c r="D6" s="5">
        <f>_xlfn.CEILING.MATH((TOptimista!D6+TPesimista!D6)/2)</f>
        <v>5</v>
      </c>
    </row>
    <row r="7" spans="2:7" ht="40.5" customHeight="1" x14ac:dyDescent="0.25">
      <c r="B7" s="2">
        <v>1.5</v>
      </c>
      <c r="C7" s="2" t="s">
        <v>32</v>
      </c>
      <c r="D7" s="5">
        <f>_xlfn.CEILING.MATH((TOptimista!D7+TPesimista!D7)/2)</f>
        <v>4</v>
      </c>
    </row>
    <row r="8" spans="2:7" ht="40.5" customHeight="1" x14ac:dyDescent="0.25">
      <c r="B8" s="2" t="s">
        <v>2</v>
      </c>
      <c r="C8" s="2" t="s">
        <v>62</v>
      </c>
      <c r="D8" s="5">
        <f>_xlfn.CEILING.MATH((TOptimista!D8+TPesimista!D8)/2)</f>
        <v>11</v>
      </c>
    </row>
    <row r="9" spans="2:7" ht="40.5" customHeight="1" x14ac:dyDescent="0.25">
      <c r="B9" s="2" t="s">
        <v>3</v>
      </c>
      <c r="C9" s="2" t="s">
        <v>109</v>
      </c>
      <c r="D9" s="5">
        <f>_xlfn.CEILING.MATH((TOptimista!D9+TPesimista!D9)/2)</f>
        <v>7</v>
      </c>
      <c r="F9" s="7" t="s">
        <v>28</v>
      </c>
      <c r="G9" s="7">
        <f>SUM(D8:D12)*8</f>
        <v>424</v>
      </c>
    </row>
    <row r="10" spans="2:7" ht="40.5" customHeight="1" x14ac:dyDescent="0.25">
      <c r="B10" s="2" t="s">
        <v>4</v>
      </c>
      <c r="C10" s="2" t="s">
        <v>67</v>
      </c>
      <c r="D10" s="5">
        <f>_xlfn.CEILING.MATH((TOptimista!D10+TPesimista!D10)/2)</f>
        <v>17</v>
      </c>
    </row>
    <row r="11" spans="2:7" ht="40.5" customHeight="1" x14ac:dyDescent="0.25">
      <c r="B11" s="2" t="s">
        <v>5</v>
      </c>
      <c r="C11" s="2" t="s">
        <v>68</v>
      </c>
      <c r="D11" s="5">
        <f>_xlfn.CEILING.MATH((TOptimista!D11+TPesimista!D11)/2)</f>
        <v>11</v>
      </c>
    </row>
    <row r="12" spans="2:7" ht="40.5" customHeight="1" x14ac:dyDescent="0.25">
      <c r="B12" s="2" t="s">
        <v>6</v>
      </c>
      <c r="C12" s="2" t="s">
        <v>69</v>
      </c>
      <c r="D12" s="5">
        <f>_xlfn.CEILING.MATH((TOptimista!D12+TPesimista!D12)/2)</f>
        <v>7</v>
      </c>
    </row>
    <row r="13" spans="2:7" ht="40.5" customHeight="1" x14ac:dyDescent="0.25">
      <c r="B13" s="2" t="s">
        <v>7</v>
      </c>
      <c r="C13" s="2" t="s">
        <v>70</v>
      </c>
      <c r="D13" s="5">
        <f>_xlfn.CEILING.MATH((TOptimista!D13+TPesimista!D13)/2)</f>
        <v>11</v>
      </c>
    </row>
    <row r="14" spans="2:7" ht="40.5" customHeight="1" x14ac:dyDescent="0.25">
      <c r="B14" s="2" t="s">
        <v>8</v>
      </c>
      <c r="C14" s="2" t="s">
        <v>71</v>
      </c>
      <c r="D14" s="5">
        <f>_xlfn.CEILING.MATH((TOptimista!D14+TPesimista!D14)/2)</f>
        <v>11</v>
      </c>
      <c r="F14" s="7" t="s">
        <v>29</v>
      </c>
      <c r="G14" s="7">
        <f>SUM(D13:D16)*8</f>
        <v>320</v>
      </c>
    </row>
    <row r="15" spans="2:7" ht="40.5" customHeight="1" x14ac:dyDescent="0.25">
      <c r="B15" s="2" t="s">
        <v>9</v>
      </c>
      <c r="C15" s="2" t="s">
        <v>74</v>
      </c>
      <c r="D15" s="5">
        <f>_xlfn.CEILING.MATH((TOptimista!D15+TPesimista!D15)/2)</f>
        <v>9</v>
      </c>
    </row>
    <row r="16" spans="2:7" ht="40.5" customHeight="1" x14ac:dyDescent="0.25">
      <c r="B16" s="2" t="s">
        <v>10</v>
      </c>
      <c r="C16" s="2" t="s">
        <v>73</v>
      </c>
      <c r="D16" s="5">
        <f>_xlfn.CEILING.MATH((TOptimista!D16+TPesimista!D16)/2)</f>
        <v>9</v>
      </c>
    </row>
    <row r="17" spans="3:4" x14ac:dyDescent="0.25">
      <c r="C17" s="6" t="s">
        <v>23</v>
      </c>
      <c r="D17" s="7">
        <f>SUM(D3:D16)</f>
        <v>131</v>
      </c>
    </row>
    <row r="19" spans="3:4" x14ac:dyDescent="0.25">
      <c r="C19" s="6" t="s">
        <v>24</v>
      </c>
      <c r="D19" s="5" t="str">
        <f>D17 &amp; " días"</f>
        <v>131 días</v>
      </c>
    </row>
    <row r="20" spans="3:4" x14ac:dyDescent="0.25">
      <c r="C20" s="6" t="s">
        <v>25</v>
      </c>
      <c r="D20" s="5" t="str">
        <f>INT(D17/7) &amp; " semanas y " &amp; MOD(D17,7) &amp; " días"</f>
        <v>18 semanas y 5 días</v>
      </c>
    </row>
    <row r="21" spans="3:4" ht="30" x14ac:dyDescent="0.25">
      <c r="C21" s="6" t="s">
        <v>26</v>
      </c>
      <c r="D21" s="1" t="str">
        <f>INT(D17/30)&amp;" meses y "&amp;MOD(D17,30)&amp;" semanas y "&amp;MOD(D17,7)&amp;" días"</f>
        <v>4 meses y 11 semanas y 5 días</v>
      </c>
    </row>
    <row r="24" spans="3:4" x14ac:dyDescent="0.25">
      <c r="C24" s="6" t="s">
        <v>27</v>
      </c>
      <c r="D24" s="8">
        <f>D17*8</f>
        <v>1048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2CDF8-7D81-49A7-B62F-20B5D040EEF4}">
  <dimension ref="B2:O20"/>
  <sheetViews>
    <sheetView topLeftCell="A8" zoomScaleNormal="100" workbookViewId="0">
      <selection activeCell="C11" sqref="C11"/>
    </sheetView>
  </sheetViews>
  <sheetFormatPr defaultRowHeight="15" x14ac:dyDescent="0.25"/>
  <cols>
    <col min="2" max="4" width="24.7109375" customWidth="1"/>
    <col min="5" max="5" width="9.140625" customWidth="1"/>
    <col min="6" max="6" width="17.140625" customWidth="1"/>
    <col min="7" max="7" width="12.5703125" customWidth="1"/>
    <col min="8" max="8" width="18" customWidth="1"/>
    <col min="9" max="9" width="14.7109375" customWidth="1"/>
    <col min="10" max="10" width="5.140625" customWidth="1"/>
    <col min="11" max="11" width="12.85546875" customWidth="1"/>
    <col min="12" max="12" width="19.85546875" customWidth="1"/>
    <col min="13" max="13" width="21.5703125" customWidth="1"/>
    <col min="14" max="14" width="12.85546875" customWidth="1"/>
    <col min="15" max="15" width="21.5703125" customWidth="1"/>
  </cols>
  <sheetData>
    <row r="2" spans="2:15" x14ac:dyDescent="0.25">
      <c r="K2" s="15" t="s">
        <v>106</v>
      </c>
      <c r="L2" s="15"/>
      <c r="M2" s="15"/>
      <c r="N2" s="15"/>
      <c r="O2" s="15"/>
    </row>
    <row r="4" spans="2:15" ht="45" x14ac:dyDescent="0.25">
      <c r="B4" s="12" t="s">
        <v>59</v>
      </c>
      <c r="C4" s="12" t="s">
        <v>0</v>
      </c>
      <c r="D4" s="12" t="s">
        <v>77</v>
      </c>
      <c r="F4" s="3" t="s">
        <v>0</v>
      </c>
      <c r="G4" s="3" t="s">
        <v>22</v>
      </c>
      <c r="H4" s="3" t="s">
        <v>77</v>
      </c>
      <c r="I4" s="3" t="s">
        <v>87</v>
      </c>
      <c r="K4" s="3" t="s">
        <v>0</v>
      </c>
      <c r="L4" s="3" t="s">
        <v>90</v>
      </c>
      <c r="M4" s="3" t="s">
        <v>91</v>
      </c>
      <c r="N4" s="3" t="s">
        <v>92</v>
      </c>
      <c r="O4" s="3" t="s">
        <v>93</v>
      </c>
    </row>
    <row r="5" spans="2:15" ht="30" x14ac:dyDescent="0.25">
      <c r="B5" s="11">
        <v>1.1000000000000001</v>
      </c>
      <c r="C5" s="11" t="s">
        <v>78</v>
      </c>
      <c r="D5" s="11" t="s">
        <v>86</v>
      </c>
      <c r="F5" s="11" t="s">
        <v>78</v>
      </c>
      <c r="G5" s="11">
        <v>7</v>
      </c>
      <c r="H5" s="11" t="s">
        <v>79</v>
      </c>
      <c r="I5" s="11">
        <v>56</v>
      </c>
      <c r="K5" s="11" t="s">
        <v>78</v>
      </c>
      <c r="L5" s="11">
        <v>7</v>
      </c>
      <c r="M5" s="11"/>
      <c r="N5" s="11">
        <v>0</v>
      </c>
      <c r="O5" s="11">
        <v>6</v>
      </c>
    </row>
    <row r="6" spans="2:15" ht="60" x14ac:dyDescent="0.25">
      <c r="B6" s="11">
        <v>1.2</v>
      </c>
      <c r="C6" s="11" t="s">
        <v>64</v>
      </c>
      <c r="D6" s="11" t="s">
        <v>104</v>
      </c>
      <c r="F6" s="11" t="s">
        <v>64</v>
      </c>
      <c r="G6" s="11">
        <v>11</v>
      </c>
      <c r="H6" s="11" t="s">
        <v>80</v>
      </c>
      <c r="I6" s="11">
        <v>88</v>
      </c>
      <c r="K6" s="11" t="s">
        <v>64</v>
      </c>
      <c r="L6" s="11">
        <v>11</v>
      </c>
      <c r="M6" s="11" t="s">
        <v>78</v>
      </c>
      <c r="N6" s="11">
        <v>7</v>
      </c>
      <c r="O6" s="11">
        <v>17</v>
      </c>
    </row>
    <row r="7" spans="2:15" ht="60" x14ac:dyDescent="0.25">
      <c r="B7" s="11">
        <v>1.3</v>
      </c>
      <c r="C7" s="11" t="s">
        <v>65</v>
      </c>
      <c r="D7" s="11" t="s">
        <v>80</v>
      </c>
      <c r="F7" s="11" t="s">
        <v>65</v>
      </c>
      <c r="G7" s="11">
        <v>11</v>
      </c>
      <c r="H7" s="11" t="s">
        <v>104</v>
      </c>
      <c r="I7" s="11">
        <v>88</v>
      </c>
      <c r="K7" s="11" t="s">
        <v>65</v>
      </c>
      <c r="L7" s="11">
        <v>11</v>
      </c>
      <c r="M7" s="11" t="s">
        <v>64</v>
      </c>
      <c r="N7" s="11">
        <v>18</v>
      </c>
      <c r="O7" s="11">
        <v>25</v>
      </c>
    </row>
    <row r="8" spans="2:15" ht="60" x14ac:dyDescent="0.25">
      <c r="B8" s="11">
        <v>1.4</v>
      </c>
      <c r="C8" s="11" t="s">
        <v>66</v>
      </c>
      <c r="D8" s="11" t="s">
        <v>81</v>
      </c>
      <c r="F8" s="11" t="s">
        <v>66</v>
      </c>
      <c r="G8" s="11">
        <v>5</v>
      </c>
      <c r="H8" s="11" t="s">
        <v>81</v>
      </c>
      <c r="I8" s="11">
        <v>40</v>
      </c>
      <c r="K8" s="11" t="s">
        <v>66</v>
      </c>
      <c r="L8" s="11">
        <v>5</v>
      </c>
      <c r="M8" s="11"/>
      <c r="N8" s="11">
        <v>0</v>
      </c>
      <c r="O8" s="11">
        <v>4</v>
      </c>
    </row>
    <row r="9" spans="2:15" ht="75" x14ac:dyDescent="0.25">
      <c r="B9" s="11">
        <v>1.5</v>
      </c>
      <c r="C9" s="11" t="s">
        <v>32</v>
      </c>
      <c r="D9" s="11" t="s">
        <v>82</v>
      </c>
      <c r="F9" s="11" t="s">
        <v>32</v>
      </c>
      <c r="G9" s="11">
        <v>4</v>
      </c>
      <c r="H9" s="11" t="s">
        <v>82</v>
      </c>
      <c r="I9" s="11">
        <v>32</v>
      </c>
      <c r="K9" s="11" t="s">
        <v>32</v>
      </c>
      <c r="L9" s="11">
        <v>4</v>
      </c>
      <c r="M9" s="11" t="s">
        <v>66</v>
      </c>
      <c r="N9" s="11">
        <v>5</v>
      </c>
      <c r="O9" s="11">
        <v>8</v>
      </c>
    </row>
    <row r="10" spans="2:15" ht="45" x14ac:dyDescent="0.25">
      <c r="B10" s="11">
        <v>2.1</v>
      </c>
      <c r="C10" s="11" t="s">
        <v>62</v>
      </c>
      <c r="D10" s="11" t="s">
        <v>83</v>
      </c>
      <c r="F10" s="11" t="s">
        <v>62</v>
      </c>
      <c r="G10" s="11">
        <v>11</v>
      </c>
      <c r="H10" s="11" t="s">
        <v>83</v>
      </c>
      <c r="I10" s="11">
        <v>88</v>
      </c>
      <c r="K10" s="11" t="s">
        <v>62</v>
      </c>
      <c r="L10" s="11">
        <v>11</v>
      </c>
      <c r="M10" s="11"/>
      <c r="N10" s="11">
        <v>0</v>
      </c>
      <c r="O10" s="11">
        <v>10</v>
      </c>
    </row>
    <row r="11" spans="2:15" ht="45" x14ac:dyDescent="0.25">
      <c r="B11" s="11">
        <v>2.2000000000000002</v>
      </c>
      <c r="C11" s="2" t="s">
        <v>109</v>
      </c>
      <c r="D11" s="11" t="s">
        <v>83</v>
      </c>
      <c r="F11" s="2" t="s">
        <v>109</v>
      </c>
      <c r="G11" s="11">
        <v>7</v>
      </c>
      <c r="H11" s="11" t="s">
        <v>83</v>
      </c>
      <c r="I11" s="11">
        <v>56</v>
      </c>
      <c r="K11" s="2" t="s">
        <v>109</v>
      </c>
      <c r="L11" s="11">
        <v>7</v>
      </c>
      <c r="M11" s="11" t="s">
        <v>62</v>
      </c>
      <c r="N11" s="11">
        <v>11</v>
      </c>
      <c r="O11" s="11">
        <v>17</v>
      </c>
    </row>
    <row r="12" spans="2:15" ht="45" x14ac:dyDescent="0.25">
      <c r="B12" s="11">
        <v>2.2999999999999998</v>
      </c>
      <c r="C12" s="11" t="s">
        <v>67</v>
      </c>
      <c r="D12" s="11" t="s">
        <v>105</v>
      </c>
      <c r="F12" s="11" t="s">
        <v>67</v>
      </c>
      <c r="G12" s="11">
        <v>17</v>
      </c>
      <c r="H12" s="11" t="s">
        <v>105</v>
      </c>
      <c r="I12" s="11">
        <v>136</v>
      </c>
      <c r="K12" s="11" t="s">
        <v>67</v>
      </c>
      <c r="L12" s="11">
        <v>17</v>
      </c>
      <c r="M12" s="2" t="s">
        <v>109</v>
      </c>
      <c r="N12" s="11">
        <v>18</v>
      </c>
      <c r="O12" s="11">
        <v>34</v>
      </c>
    </row>
    <row r="13" spans="2:15" ht="45" x14ac:dyDescent="0.25">
      <c r="B13" s="11">
        <v>2.4</v>
      </c>
      <c r="C13" s="11" t="s">
        <v>68</v>
      </c>
      <c r="D13" s="11" t="s">
        <v>82</v>
      </c>
      <c r="F13" s="11" t="s">
        <v>68</v>
      </c>
      <c r="G13" s="11">
        <v>11</v>
      </c>
      <c r="H13" s="11" t="s">
        <v>82</v>
      </c>
      <c r="I13" s="11">
        <v>88</v>
      </c>
      <c r="K13" s="11" t="s">
        <v>68</v>
      </c>
      <c r="L13" s="11">
        <v>11</v>
      </c>
      <c r="M13" s="11" t="s">
        <v>67</v>
      </c>
      <c r="N13" s="11">
        <v>35</v>
      </c>
      <c r="O13" s="11">
        <v>45</v>
      </c>
    </row>
    <row r="14" spans="2:15" ht="60" x14ac:dyDescent="0.25">
      <c r="B14" s="11">
        <v>3.1</v>
      </c>
      <c r="C14" s="11" t="s">
        <v>69</v>
      </c>
      <c r="D14" s="11" t="s">
        <v>85</v>
      </c>
      <c r="F14" s="11" t="s">
        <v>69</v>
      </c>
      <c r="G14" s="11">
        <v>7</v>
      </c>
      <c r="H14" s="11" t="s">
        <v>81</v>
      </c>
      <c r="I14" s="11">
        <v>56</v>
      </c>
      <c r="K14" s="11" t="s">
        <v>69</v>
      </c>
      <c r="L14" s="11">
        <v>7</v>
      </c>
      <c r="M14" s="11" t="s">
        <v>67</v>
      </c>
      <c r="N14" s="11">
        <v>35</v>
      </c>
      <c r="O14" s="11">
        <v>41</v>
      </c>
    </row>
    <row r="15" spans="2:15" ht="60" x14ac:dyDescent="0.25">
      <c r="B15" s="11">
        <v>4.0999999999999996</v>
      </c>
      <c r="C15" s="11" t="s">
        <v>70</v>
      </c>
      <c r="D15" s="11" t="s">
        <v>84</v>
      </c>
      <c r="F15" s="11" t="s">
        <v>70</v>
      </c>
      <c r="G15" s="11">
        <v>11</v>
      </c>
      <c r="H15" s="11" t="s">
        <v>84</v>
      </c>
      <c r="I15" s="11">
        <v>88</v>
      </c>
      <c r="K15" s="11" t="s">
        <v>70</v>
      </c>
      <c r="L15" s="11">
        <v>11</v>
      </c>
      <c r="M15" s="11"/>
      <c r="N15" s="11">
        <v>0</v>
      </c>
      <c r="O15" s="11">
        <v>10</v>
      </c>
    </row>
    <row r="16" spans="2:15" ht="60" x14ac:dyDescent="0.25">
      <c r="B16" s="11">
        <v>4.2</v>
      </c>
      <c r="C16" s="11" t="s">
        <v>71</v>
      </c>
      <c r="D16" s="11" t="s">
        <v>84</v>
      </c>
      <c r="F16" s="11" t="s">
        <v>71</v>
      </c>
      <c r="G16" s="11">
        <v>11</v>
      </c>
      <c r="H16" s="11" t="s">
        <v>84</v>
      </c>
      <c r="I16" s="11">
        <v>88</v>
      </c>
      <c r="K16" s="11" t="s">
        <v>71</v>
      </c>
      <c r="L16" s="11">
        <v>11</v>
      </c>
      <c r="M16" s="11"/>
      <c r="N16" s="11">
        <v>0</v>
      </c>
      <c r="O16" s="11">
        <v>10</v>
      </c>
    </row>
    <row r="17" spans="2:15" ht="60" x14ac:dyDescent="0.25">
      <c r="B17" s="11">
        <v>4.3</v>
      </c>
      <c r="C17" s="11" t="s">
        <v>74</v>
      </c>
      <c r="D17" s="11" t="s">
        <v>84</v>
      </c>
      <c r="F17" s="11" t="s">
        <v>74</v>
      </c>
      <c r="G17" s="11">
        <v>9</v>
      </c>
      <c r="H17" s="11" t="s">
        <v>84</v>
      </c>
      <c r="I17" s="11">
        <v>72</v>
      </c>
      <c r="K17" s="11" t="s">
        <v>74</v>
      </c>
      <c r="L17" s="11">
        <v>9</v>
      </c>
      <c r="M17" s="11"/>
      <c r="N17" s="11">
        <v>0</v>
      </c>
      <c r="O17" s="11">
        <v>8</v>
      </c>
    </row>
    <row r="18" spans="2:15" ht="90" x14ac:dyDescent="0.25">
      <c r="B18" s="11">
        <v>4.4000000000000004</v>
      </c>
      <c r="C18" s="11" t="s">
        <v>73</v>
      </c>
      <c r="D18" s="11" t="s">
        <v>84</v>
      </c>
      <c r="F18" s="11" t="s">
        <v>73</v>
      </c>
      <c r="G18" s="11">
        <v>9</v>
      </c>
      <c r="H18" s="11" t="s">
        <v>84</v>
      </c>
      <c r="I18" s="11">
        <v>72</v>
      </c>
      <c r="K18" s="11" t="s">
        <v>89</v>
      </c>
      <c r="L18" s="11">
        <v>9</v>
      </c>
      <c r="M18" s="11" t="s">
        <v>67</v>
      </c>
      <c r="N18" s="11">
        <v>35</v>
      </c>
      <c r="O18" s="11">
        <v>43</v>
      </c>
    </row>
    <row r="20" spans="2:15" x14ac:dyDescent="0.25">
      <c r="K20" s="13"/>
    </row>
  </sheetData>
  <mergeCells count="1">
    <mergeCell ref="K2:O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3C267-09E3-4814-8493-0166E548F897}">
  <dimension ref="B3:N70"/>
  <sheetViews>
    <sheetView tabSelected="1" topLeftCell="A53" zoomScale="85" zoomScaleNormal="85" workbookViewId="0">
      <selection activeCell="J56" sqref="J56"/>
    </sheetView>
  </sheetViews>
  <sheetFormatPr defaultRowHeight="15" x14ac:dyDescent="0.25"/>
  <cols>
    <col min="2" max="5" width="15" customWidth="1"/>
    <col min="6" max="6" width="18" customWidth="1"/>
    <col min="7" max="7" width="19.42578125" customWidth="1"/>
    <col min="8" max="8" width="15" customWidth="1"/>
    <col min="10" max="12" width="15" customWidth="1"/>
    <col min="13" max="13" width="15.7109375" customWidth="1"/>
    <col min="14" max="14" width="13.28515625" bestFit="1" customWidth="1"/>
  </cols>
  <sheetData>
    <row r="3" spans="2:14" ht="33.75" customHeight="1" x14ac:dyDescent="0.25">
      <c r="B3" s="19" t="s">
        <v>98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</row>
    <row r="5" spans="2:14" ht="30" x14ac:dyDescent="0.25">
      <c r="B5" s="3" t="s">
        <v>0</v>
      </c>
      <c r="C5" s="3" t="s">
        <v>88</v>
      </c>
      <c r="D5" s="3" t="s">
        <v>94</v>
      </c>
      <c r="E5" s="3" t="s">
        <v>27</v>
      </c>
      <c r="F5" s="3" t="s">
        <v>95</v>
      </c>
      <c r="G5" s="3" t="s">
        <v>96</v>
      </c>
      <c r="H5" s="3" t="s">
        <v>97</v>
      </c>
      <c r="J5" s="3" t="s">
        <v>0</v>
      </c>
      <c r="K5" s="3" t="s">
        <v>88</v>
      </c>
      <c r="L5" s="3" t="s">
        <v>27</v>
      </c>
      <c r="M5" s="3" t="s">
        <v>95</v>
      </c>
      <c r="N5" s="3" t="s">
        <v>97</v>
      </c>
    </row>
    <row r="6" spans="2:14" ht="30" x14ac:dyDescent="0.25">
      <c r="B6" s="11" t="s">
        <v>78</v>
      </c>
      <c r="C6" s="11" t="s">
        <v>79</v>
      </c>
      <c r="D6" s="11">
        <v>7</v>
      </c>
      <c r="E6" s="11">
        <v>56</v>
      </c>
      <c r="F6" s="11">
        <v>700</v>
      </c>
      <c r="G6" s="11">
        <f>F6/176</f>
        <v>3.9772727272727271</v>
      </c>
      <c r="H6" s="11">
        <f>G6*E6</f>
        <v>222.72727272727272</v>
      </c>
      <c r="J6" s="11" t="s">
        <v>78</v>
      </c>
      <c r="K6" s="11" t="s">
        <v>79</v>
      </c>
      <c r="L6" s="11">
        <v>56</v>
      </c>
      <c r="M6" s="11">
        <v>700</v>
      </c>
      <c r="N6" s="11">
        <f>M6*2</f>
        <v>1400</v>
      </c>
    </row>
    <row r="7" spans="2:14" ht="60" x14ac:dyDescent="0.25">
      <c r="B7" s="11" t="s">
        <v>64</v>
      </c>
      <c r="C7" s="16" t="s">
        <v>80</v>
      </c>
      <c r="D7" s="16">
        <v>11</v>
      </c>
      <c r="E7" s="16">
        <v>88</v>
      </c>
      <c r="F7" s="16">
        <v>2000</v>
      </c>
      <c r="G7" s="16">
        <f>F7/176</f>
        <v>11.363636363636363</v>
      </c>
      <c r="H7" s="16">
        <f t="shared" ref="H7" si="0">G7*E7</f>
        <v>1000</v>
      </c>
      <c r="J7" s="11" t="s">
        <v>64</v>
      </c>
      <c r="K7" s="16" t="s">
        <v>80</v>
      </c>
      <c r="L7" s="16">
        <v>88</v>
      </c>
      <c r="M7" s="16">
        <v>2000</v>
      </c>
      <c r="N7" s="16">
        <f>M7*2</f>
        <v>4000</v>
      </c>
    </row>
    <row r="8" spans="2:14" ht="60" x14ac:dyDescent="0.25">
      <c r="B8" s="11" t="s">
        <v>65</v>
      </c>
      <c r="C8" s="17"/>
      <c r="D8" s="17"/>
      <c r="E8" s="17"/>
      <c r="F8" s="17"/>
      <c r="G8" s="17"/>
      <c r="H8" s="17"/>
      <c r="J8" s="11" t="s">
        <v>65</v>
      </c>
      <c r="K8" s="17"/>
      <c r="L8" s="17"/>
      <c r="M8" s="17"/>
      <c r="N8" s="17"/>
    </row>
    <row r="9" spans="2:14" ht="45" x14ac:dyDescent="0.25">
      <c r="B9" s="11" t="s">
        <v>69</v>
      </c>
      <c r="C9" s="16" t="s">
        <v>81</v>
      </c>
      <c r="D9" s="11">
        <v>7</v>
      </c>
      <c r="E9" s="11">
        <v>56</v>
      </c>
      <c r="F9" s="16">
        <v>2000</v>
      </c>
      <c r="G9" s="16">
        <f t="shared" ref="G9:G16" si="1">F9/176</f>
        <v>11.363636363636363</v>
      </c>
      <c r="H9" s="16">
        <f>G9*(SUM(E9:E10))</f>
        <v>1090.909090909091</v>
      </c>
      <c r="J9" s="11" t="s">
        <v>69</v>
      </c>
      <c r="K9" s="16" t="s">
        <v>81</v>
      </c>
      <c r="L9" s="11">
        <v>56</v>
      </c>
      <c r="M9" s="16">
        <v>2000</v>
      </c>
      <c r="N9" s="16">
        <f>M9*2</f>
        <v>4000</v>
      </c>
    </row>
    <row r="10" spans="2:14" ht="60" x14ac:dyDescent="0.25">
      <c r="B10" s="11" t="s">
        <v>66</v>
      </c>
      <c r="C10" s="17"/>
      <c r="D10" s="11">
        <v>5</v>
      </c>
      <c r="E10" s="11">
        <v>40</v>
      </c>
      <c r="F10" s="17"/>
      <c r="G10" s="17"/>
      <c r="H10" s="17"/>
      <c r="J10" s="11" t="s">
        <v>66</v>
      </c>
      <c r="K10" s="17"/>
      <c r="L10" s="11">
        <v>40</v>
      </c>
      <c r="M10" s="17"/>
      <c r="N10" s="17"/>
    </row>
    <row r="11" spans="2:14" ht="45" x14ac:dyDescent="0.25">
      <c r="B11" s="11" t="s">
        <v>68</v>
      </c>
      <c r="C11" s="16" t="s">
        <v>82</v>
      </c>
      <c r="D11" s="11">
        <v>11</v>
      </c>
      <c r="E11" s="11">
        <v>88</v>
      </c>
      <c r="F11" s="16">
        <v>1800</v>
      </c>
      <c r="G11" s="16">
        <f t="shared" si="1"/>
        <v>10.227272727272727</v>
      </c>
      <c r="H11" s="16">
        <f>G11*(SUM(E11:E12))</f>
        <v>1227.2727272727273</v>
      </c>
      <c r="J11" s="11" t="s">
        <v>68</v>
      </c>
      <c r="K11" s="16" t="s">
        <v>82</v>
      </c>
      <c r="L11" s="11">
        <v>88</v>
      </c>
      <c r="M11" s="16">
        <v>1800</v>
      </c>
      <c r="N11" s="16">
        <f>M11*2</f>
        <v>3600</v>
      </c>
    </row>
    <row r="12" spans="2:14" ht="75" x14ac:dyDescent="0.25">
      <c r="B12" s="11" t="s">
        <v>32</v>
      </c>
      <c r="C12" s="17"/>
      <c r="D12" s="11">
        <v>4</v>
      </c>
      <c r="E12" s="11">
        <v>32</v>
      </c>
      <c r="F12" s="17"/>
      <c r="G12" s="17"/>
      <c r="H12" s="17"/>
      <c r="J12" s="11" t="s">
        <v>32</v>
      </c>
      <c r="K12" s="17"/>
      <c r="L12" s="11">
        <v>32</v>
      </c>
      <c r="M12" s="17"/>
      <c r="N12" s="17"/>
    </row>
    <row r="13" spans="2:14" ht="45" x14ac:dyDescent="0.25">
      <c r="B13" s="11" t="s">
        <v>62</v>
      </c>
      <c r="C13" s="16" t="s">
        <v>83</v>
      </c>
      <c r="D13" s="11">
        <v>11</v>
      </c>
      <c r="E13" s="11">
        <v>88</v>
      </c>
      <c r="F13" s="16">
        <v>2000</v>
      </c>
      <c r="G13" s="16">
        <f t="shared" si="1"/>
        <v>11.363636363636363</v>
      </c>
      <c r="H13" s="16">
        <f>G13*(SUM(E13:E15))</f>
        <v>3181.8181818181815</v>
      </c>
      <c r="J13" s="11" t="s">
        <v>62</v>
      </c>
      <c r="K13" s="16" t="s">
        <v>83</v>
      </c>
      <c r="L13" s="11">
        <v>88</v>
      </c>
      <c r="M13" s="16">
        <v>2000</v>
      </c>
      <c r="N13" s="16">
        <f>M13*2</f>
        <v>4000</v>
      </c>
    </row>
    <row r="14" spans="2:14" ht="45" x14ac:dyDescent="0.25">
      <c r="B14" s="2" t="s">
        <v>109</v>
      </c>
      <c r="C14" s="18"/>
      <c r="D14" s="11">
        <v>7</v>
      </c>
      <c r="E14" s="11">
        <v>56</v>
      </c>
      <c r="F14" s="18"/>
      <c r="G14" s="18"/>
      <c r="H14" s="18"/>
      <c r="J14" s="2" t="s">
        <v>109</v>
      </c>
      <c r="K14" s="18"/>
      <c r="L14" s="11">
        <v>56</v>
      </c>
      <c r="M14" s="18"/>
      <c r="N14" s="18"/>
    </row>
    <row r="15" spans="2:14" ht="30" x14ac:dyDescent="0.25">
      <c r="B15" s="11" t="s">
        <v>67</v>
      </c>
      <c r="C15" s="17"/>
      <c r="D15" s="11">
        <v>17</v>
      </c>
      <c r="E15" s="11">
        <v>136</v>
      </c>
      <c r="F15" s="17"/>
      <c r="G15" s="17"/>
      <c r="H15" s="17"/>
      <c r="J15" s="11" t="s">
        <v>67</v>
      </c>
      <c r="K15" s="17"/>
      <c r="L15" s="11">
        <v>136</v>
      </c>
      <c r="M15" s="17"/>
      <c r="N15" s="17"/>
    </row>
    <row r="16" spans="2:14" ht="72" customHeight="1" x14ac:dyDescent="0.25">
      <c r="B16" s="11" t="s">
        <v>70</v>
      </c>
      <c r="C16" s="16" t="s">
        <v>84</v>
      </c>
      <c r="D16" s="11">
        <v>11</v>
      </c>
      <c r="E16" s="11">
        <v>88</v>
      </c>
      <c r="F16" s="16">
        <v>1500</v>
      </c>
      <c r="G16" s="16">
        <f t="shared" si="1"/>
        <v>8.5227272727272734</v>
      </c>
      <c r="H16" s="16">
        <f>G16*(SUM(E16:E19))</f>
        <v>2727.2727272727275</v>
      </c>
      <c r="J16" s="11" t="s">
        <v>70</v>
      </c>
      <c r="K16" s="16" t="s">
        <v>84</v>
      </c>
      <c r="L16" s="11">
        <v>88</v>
      </c>
      <c r="M16" s="16">
        <v>1500</v>
      </c>
      <c r="N16" s="16">
        <f>M16*2</f>
        <v>3000</v>
      </c>
    </row>
    <row r="17" spans="2:14" ht="65.25" customHeight="1" x14ac:dyDescent="0.25">
      <c r="B17" s="11" t="s">
        <v>71</v>
      </c>
      <c r="C17" s="18"/>
      <c r="D17" s="11">
        <v>11</v>
      </c>
      <c r="E17" s="11">
        <v>88</v>
      </c>
      <c r="F17" s="18"/>
      <c r="G17" s="18"/>
      <c r="H17" s="18"/>
      <c r="J17" s="11" t="s">
        <v>71</v>
      </c>
      <c r="K17" s="18"/>
      <c r="L17" s="11">
        <v>88</v>
      </c>
      <c r="M17" s="18"/>
      <c r="N17" s="18"/>
    </row>
    <row r="18" spans="2:14" ht="81" customHeight="1" x14ac:dyDescent="0.25">
      <c r="B18" s="11" t="s">
        <v>74</v>
      </c>
      <c r="C18" s="18"/>
      <c r="D18" s="11">
        <v>9</v>
      </c>
      <c r="E18" s="11">
        <v>72</v>
      </c>
      <c r="F18" s="18"/>
      <c r="G18" s="18"/>
      <c r="H18" s="18"/>
      <c r="J18" s="11" t="s">
        <v>74</v>
      </c>
      <c r="K18" s="18"/>
      <c r="L18" s="11">
        <v>72</v>
      </c>
      <c r="M18" s="18"/>
      <c r="N18" s="18"/>
    </row>
    <row r="19" spans="2:14" ht="102" customHeight="1" x14ac:dyDescent="0.25">
      <c r="B19" s="11" t="s">
        <v>89</v>
      </c>
      <c r="C19" s="17"/>
      <c r="D19" s="11">
        <v>9</v>
      </c>
      <c r="E19" s="11">
        <v>72</v>
      </c>
      <c r="F19" s="17"/>
      <c r="G19" s="17"/>
      <c r="H19" s="17"/>
      <c r="J19" s="11" t="s">
        <v>89</v>
      </c>
      <c r="K19" s="17"/>
      <c r="L19" s="11">
        <v>72</v>
      </c>
      <c r="M19" s="17"/>
      <c r="N19" s="17"/>
    </row>
    <row r="21" spans="2:14" x14ac:dyDescent="0.25">
      <c r="G21" s="7" t="s">
        <v>23</v>
      </c>
      <c r="H21" s="7">
        <f>SUM(H6:H19)</f>
        <v>9450</v>
      </c>
      <c r="N21" s="7">
        <f>SUM(N6:N19)</f>
        <v>20000</v>
      </c>
    </row>
    <row r="24" spans="2:14" ht="23.25" x14ac:dyDescent="0.25">
      <c r="B24" s="19" t="s">
        <v>99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</row>
    <row r="26" spans="2:14" ht="30" x14ac:dyDescent="0.25">
      <c r="B26" s="3" t="s">
        <v>0</v>
      </c>
      <c r="C26" s="3" t="s">
        <v>88</v>
      </c>
      <c r="D26" s="3" t="s">
        <v>94</v>
      </c>
      <c r="E26" s="3" t="s">
        <v>27</v>
      </c>
      <c r="F26" s="3" t="s">
        <v>95</v>
      </c>
      <c r="G26" s="3" t="s">
        <v>96</v>
      </c>
      <c r="H26" s="3" t="s">
        <v>97</v>
      </c>
      <c r="J26" s="3" t="s">
        <v>0</v>
      </c>
      <c r="K26" s="3" t="s">
        <v>88</v>
      </c>
      <c r="L26" s="3" t="s">
        <v>27</v>
      </c>
      <c r="M26" s="3" t="s">
        <v>95</v>
      </c>
      <c r="N26" s="3" t="s">
        <v>97</v>
      </c>
    </row>
    <row r="27" spans="2:14" ht="30" x14ac:dyDescent="0.25">
      <c r="B27" s="11" t="s">
        <v>78</v>
      </c>
      <c r="C27" s="11" t="s">
        <v>79</v>
      </c>
      <c r="D27" s="11">
        <v>7</v>
      </c>
      <c r="E27" s="11">
        <v>56</v>
      </c>
      <c r="F27" s="11">
        <v>5000</v>
      </c>
      <c r="G27" s="11">
        <f>F27/176</f>
        <v>28.40909090909091</v>
      </c>
      <c r="H27" s="11">
        <f>G27*E27</f>
        <v>1590.909090909091</v>
      </c>
      <c r="J27" s="11" t="s">
        <v>78</v>
      </c>
      <c r="K27" s="11" t="s">
        <v>79</v>
      </c>
      <c r="L27" s="11">
        <v>56</v>
      </c>
      <c r="M27" s="11">
        <v>5000</v>
      </c>
      <c r="N27" s="11">
        <f>M27*2</f>
        <v>10000</v>
      </c>
    </row>
    <row r="28" spans="2:14" ht="60" x14ac:dyDescent="0.25">
      <c r="B28" s="11" t="s">
        <v>64</v>
      </c>
      <c r="C28" s="16" t="s">
        <v>80</v>
      </c>
      <c r="D28" s="16">
        <v>11</v>
      </c>
      <c r="E28" s="16">
        <v>88</v>
      </c>
      <c r="F28" s="16">
        <v>8000</v>
      </c>
      <c r="G28" s="16">
        <f>F28/176</f>
        <v>45.454545454545453</v>
      </c>
      <c r="H28" s="16">
        <f t="shared" ref="H28" si="2">G28*E28</f>
        <v>4000</v>
      </c>
      <c r="J28" s="11" t="s">
        <v>64</v>
      </c>
      <c r="K28" s="16" t="s">
        <v>80</v>
      </c>
      <c r="L28" s="16">
        <v>88</v>
      </c>
      <c r="M28" s="16">
        <v>8000</v>
      </c>
      <c r="N28" s="16">
        <f>M28*2</f>
        <v>16000</v>
      </c>
    </row>
    <row r="29" spans="2:14" ht="60" x14ac:dyDescent="0.25">
      <c r="B29" s="11" t="s">
        <v>65</v>
      </c>
      <c r="C29" s="17"/>
      <c r="D29" s="17"/>
      <c r="E29" s="17"/>
      <c r="F29" s="17"/>
      <c r="G29" s="17"/>
      <c r="H29" s="17"/>
      <c r="J29" s="11" t="s">
        <v>65</v>
      </c>
      <c r="K29" s="17"/>
      <c r="L29" s="17"/>
      <c r="M29" s="17"/>
      <c r="N29" s="17"/>
    </row>
    <row r="30" spans="2:14" ht="45" x14ac:dyDescent="0.25">
      <c r="B30" s="11" t="s">
        <v>69</v>
      </c>
      <c r="C30" s="16" t="s">
        <v>81</v>
      </c>
      <c r="D30" s="11">
        <v>7</v>
      </c>
      <c r="E30" s="11">
        <v>56</v>
      </c>
      <c r="F30" s="16">
        <v>8000</v>
      </c>
      <c r="G30" s="16">
        <f t="shared" ref="G30:G37" si="3">F30/176</f>
        <v>45.454545454545453</v>
      </c>
      <c r="H30" s="16">
        <f>G30*(SUM(E30:E31))</f>
        <v>4363.636363636364</v>
      </c>
      <c r="J30" s="11" t="s">
        <v>69</v>
      </c>
      <c r="K30" s="16" t="s">
        <v>81</v>
      </c>
      <c r="L30" s="11">
        <v>56</v>
      </c>
      <c r="M30" s="16">
        <v>8000</v>
      </c>
      <c r="N30" s="16">
        <f>M30*2</f>
        <v>16000</v>
      </c>
    </row>
    <row r="31" spans="2:14" ht="60" x14ac:dyDescent="0.25">
      <c r="B31" s="11" t="s">
        <v>66</v>
      </c>
      <c r="C31" s="17"/>
      <c r="D31" s="11">
        <v>5</v>
      </c>
      <c r="E31" s="11">
        <v>40</v>
      </c>
      <c r="F31" s="17"/>
      <c r="G31" s="17"/>
      <c r="H31" s="17"/>
      <c r="J31" s="11" t="s">
        <v>66</v>
      </c>
      <c r="K31" s="17"/>
      <c r="L31" s="11">
        <v>40</v>
      </c>
      <c r="M31" s="17"/>
      <c r="N31" s="17"/>
    </row>
    <row r="32" spans="2:14" ht="45" x14ac:dyDescent="0.25">
      <c r="B32" s="11" t="s">
        <v>68</v>
      </c>
      <c r="C32" s="16" t="s">
        <v>82</v>
      </c>
      <c r="D32" s="11">
        <v>11</v>
      </c>
      <c r="E32" s="11">
        <v>88</v>
      </c>
      <c r="F32" s="16">
        <v>9000</v>
      </c>
      <c r="G32" s="16">
        <f t="shared" si="3"/>
        <v>51.136363636363633</v>
      </c>
      <c r="H32" s="16">
        <f>G32*(SUM(E32:E33))</f>
        <v>6136.363636363636</v>
      </c>
      <c r="J32" s="11" t="s">
        <v>68</v>
      </c>
      <c r="K32" s="16" t="s">
        <v>82</v>
      </c>
      <c r="L32" s="11">
        <v>88</v>
      </c>
      <c r="M32" s="16">
        <v>9000</v>
      </c>
      <c r="N32" s="16">
        <f>M32*2</f>
        <v>18000</v>
      </c>
    </row>
    <row r="33" spans="2:14" ht="75" x14ac:dyDescent="0.25">
      <c r="B33" s="11" t="s">
        <v>32</v>
      </c>
      <c r="C33" s="17"/>
      <c r="D33" s="11">
        <v>4</v>
      </c>
      <c r="E33" s="11">
        <v>32</v>
      </c>
      <c r="F33" s="17"/>
      <c r="G33" s="17"/>
      <c r="H33" s="17"/>
      <c r="J33" s="11" t="s">
        <v>32</v>
      </c>
      <c r="K33" s="17"/>
      <c r="L33" s="11">
        <v>32</v>
      </c>
      <c r="M33" s="17"/>
      <c r="N33" s="17"/>
    </row>
    <row r="34" spans="2:14" ht="45" x14ac:dyDescent="0.25">
      <c r="B34" s="11" t="s">
        <v>62</v>
      </c>
      <c r="C34" s="16" t="s">
        <v>83</v>
      </c>
      <c r="D34" s="11">
        <v>11</v>
      </c>
      <c r="E34" s="11">
        <v>88</v>
      </c>
      <c r="F34" s="16">
        <v>6000</v>
      </c>
      <c r="G34" s="16">
        <f t="shared" si="3"/>
        <v>34.090909090909093</v>
      </c>
      <c r="H34" s="16">
        <f>G34*(SUM(E34:E36))</f>
        <v>9545.454545454546</v>
      </c>
      <c r="J34" s="11" t="s">
        <v>62</v>
      </c>
      <c r="K34" s="16" t="s">
        <v>83</v>
      </c>
      <c r="L34" s="11">
        <v>88</v>
      </c>
      <c r="M34" s="16">
        <v>6000</v>
      </c>
      <c r="N34" s="16">
        <f>M34*2</f>
        <v>12000</v>
      </c>
    </row>
    <row r="35" spans="2:14" ht="45" x14ac:dyDescent="0.25">
      <c r="B35" s="2" t="s">
        <v>109</v>
      </c>
      <c r="C35" s="18"/>
      <c r="D35" s="11">
        <v>7</v>
      </c>
      <c r="E35" s="11">
        <v>56</v>
      </c>
      <c r="F35" s="18"/>
      <c r="G35" s="18"/>
      <c r="H35" s="18"/>
      <c r="J35" s="2" t="s">
        <v>109</v>
      </c>
      <c r="K35" s="18"/>
      <c r="L35" s="11">
        <v>56</v>
      </c>
      <c r="M35" s="18"/>
      <c r="N35" s="18"/>
    </row>
    <row r="36" spans="2:14" ht="30" x14ac:dyDescent="0.25">
      <c r="B36" s="11" t="s">
        <v>67</v>
      </c>
      <c r="C36" s="17"/>
      <c r="D36" s="11">
        <v>17</v>
      </c>
      <c r="E36" s="11">
        <v>136</v>
      </c>
      <c r="F36" s="17"/>
      <c r="G36" s="17"/>
      <c r="H36" s="17"/>
      <c r="J36" s="11" t="s">
        <v>67</v>
      </c>
      <c r="K36" s="17"/>
      <c r="L36" s="11">
        <v>136</v>
      </c>
      <c r="M36" s="17"/>
      <c r="N36" s="17"/>
    </row>
    <row r="37" spans="2:14" ht="45" x14ac:dyDescent="0.25">
      <c r="B37" s="11" t="s">
        <v>70</v>
      </c>
      <c r="C37" s="16" t="s">
        <v>84</v>
      </c>
      <c r="D37" s="11">
        <v>11</v>
      </c>
      <c r="E37" s="11">
        <v>88</v>
      </c>
      <c r="F37" s="16">
        <v>7000</v>
      </c>
      <c r="G37" s="16">
        <f t="shared" si="3"/>
        <v>39.772727272727273</v>
      </c>
      <c r="H37" s="16">
        <f>G37*(SUM(E37:E40))</f>
        <v>12727.272727272728</v>
      </c>
      <c r="J37" s="11" t="s">
        <v>70</v>
      </c>
      <c r="K37" s="16" t="s">
        <v>84</v>
      </c>
      <c r="L37" s="11">
        <v>88</v>
      </c>
      <c r="M37" s="16">
        <v>7000</v>
      </c>
      <c r="N37" s="16">
        <f>M37*2</f>
        <v>14000</v>
      </c>
    </row>
    <row r="38" spans="2:14" ht="45" x14ac:dyDescent="0.25">
      <c r="B38" s="11" t="s">
        <v>71</v>
      </c>
      <c r="C38" s="18"/>
      <c r="D38" s="11">
        <v>11</v>
      </c>
      <c r="E38" s="11">
        <v>88</v>
      </c>
      <c r="F38" s="18"/>
      <c r="G38" s="18"/>
      <c r="H38" s="18"/>
      <c r="J38" s="11" t="s">
        <v>71</v>
      </c>
      <c r="K38" s="18"/>
      <c r="L38" s="11">
        <v>88</v>
      </c>
      <c r="M38" s="18"/>
      <c r="N38" s="18"/>
    </row>
    <row r="39" spans="2:14" ht="45" x14ac:dyDescent="0.25">
      <c r="B39" s="11" t="s">
        <v>74</v>
      </c>
      <c r="C39" s="18"/>
      <c r="D39" s="11">
        <v>9</v>
      </c>
      <c r="E39" s="11">
        <v>72</v>
      </c>
      <c r="F39" s="18"/>
      <c r="G39" s="18"/>
      <c r="H39" s="18"/>
      <c r="J39" s="11" t="s">
        <v>74</v>
      </c>
      <c r="K39" s="18"/>
      <c r="L39" s="11">
        <v>72</v>
      </c>
      <c r="M39" s="18"/>
      <c r="N39" s="18"/>
    </row>
    <row r="40" spans="2:14" ht="60" x14ac:dyDescent="0.25">
      <c r="B40" s="11" t="s">
        <v>89</v>
      </c>
      <c r="C40" s="17"/>
      <c r="D40" s="11">
        <v>9</v>
      </c>
      <c r="E40" s="11">
        <v>72</v>
      </c>
      <c r="F40" s="17"/>
      <c r="G40" s="17"/>
      <c r="H40" s="17"/>
      <c r="J40" s="11" t="s">
        <v>89</v>
      </c>
      <c r="K40" s="17"/>
      <c r="L40" s="11">
        <v>72</v>
      </c>
      <c r="M40" s="17"/>
      <c r="N40" s="17"/>
    </row>
    <row r="42" spans="2:14" x14ac:dyDescent="0.25">
      <c r="G42" s="7" t="s">
        <v>23</v>
      </c>
      <c r="H42" s="7">
        <f>SUM(H27:H40)</f>
        <v>38363.636363636368</v>
      </c>
      <c r="N42" s="7">
        <f>SUM(N27:N40)</f>
        <v>86000</v>
      </c>
    </row>
    <row r="45" spans="2:14" ht="23.25" x14ac:dyDescent="0.25">
      <c r="B45" s="19" t="s">
        <v>100</v>
      </c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</row>
    <row r="47" spans="2:14" ht="30" x14ac:dyDescent="0.25">
      <c r="B47" s="3" t="s">
        <v>0</v>
      </c>
      <c r="C47" s="3" t="s">
        <v>88</v>
      </c>
      <c r="D47" s="3" t="s">
        <v>94</v>
      </c>
      <c r="E47" s="3" t="s">
        <v>27</v>
      </c>
      <c r="F47" s="3" t="s">
        <v>95</v>
      </c>
      <c r="G47" s="3" t="s">
        <v>96</v>
      </c>
      <c r="H47" s="3" t="s">
        <v>97</v>
      </c>
      <c r="J47" s="3" t="s">
        <v>0</v>
      </c>
      <c r="K47" s="3" t="s">
        <v>88</v>
      </c>
      <c r="L47" s="3" t="s">
        <v>27</v>
      </c>
      <c r="M47" s="3" t="s">
        <v>95</v>
      </c>
      <c r="N47" s="3" t="s">
        <v>97</v>
      </c>
    </row>
    <row r="48" spans="2:14" ht="30" x14ac:dyDescent="0.25">
      <c r="B48" s="11" t="s">
        <v>78</v>
      </c>
      <c r="C48" s="11" t="s">
        <v>79</v>
      </c>
      <c r="D48" s="11">
        <v>7</v>
      </c>
      <c r="E48" s="11">
        <v>56</v>
      </c>
      <c r="F48" s="11">
        <v>2500</v>
      </c>
      <c r="G48" s="11">
        <f>F48/176</f>
        <v>14.204545454545455</v>
      </c>
      <c r="H48" s="11">
        <f>G48*E48</f>
        <v>795.4545454545455</v>
      </c>
      <c r="J48" s="11" t="s">
        <v>78</v>
      </c>
      <c r="K48" s="11" t="s">
        <v>79</v>
      </c>
      <c r="L48" s="11">
        <v>56</v>
      </c>
      <c r="M48" s="11">
        <v>2500</v>
      </c>
      <c r="N48" s="11">
        <f>M48*2</f>
        <v>5000</v>
      </c>
    </row>
    <row r="49" spans="2:14" ht="60" x14ac:dyDescent="0.25">
      <c r="B49" s="11" t="s">
        <v>64</v>
      </c>
      <c r="C49" s="16" t="s">
        <v>80</v>
      </c>
      <c r="D49" s="16">
        <v>11</v>
      </c>
      <c r="E49" s="16">
        <v>88</v>
      </c>
      <c r="F49" s="16">
        <v>4000</v>
      </c>
      <c r="G49" s="16">
        <f>F49/176</f>
        <v>22.727272727272727</v>
      </c>
      <c r="H49" s="16">
        <f t="shared" ref="H49" si="4">G49*E49</f>
        <v>2000</v>
      </c>
      <c r="J49" s="11" t="s">
        <v>64</v>
      </c>
      <c r="K49" s="16" t="s">
        <v>80</v>
      </c>
      <c r="L49" s="16">
        <v>88</v>
      </c>
      <c r="M49" s="16">
        <v>4000</v>
      </c>
      <c r="N49" s="16">
        <f>M49*2</f>
        <v>8000</v>
      </c>
    </row>
    <row r="50" spans="2:14" ht="60" x14ac:dyDescent="0.25">
      <c r="B50" s="11" t="s">
        <v>65</v>
      </c>
      <c r="C50" s="17"/>
      <c r="D50" s="17"/>
      <c r="E50" s="17"/>
      <c r="F50" s="17"/>
      <c r="G50" s="17"/>
      <c r="H50" s="17"/>
      <c r="J50" s="11" t="s">
        <v>65</v>
      </c>
      <c r="K50" s="17"/>
      <c r="L50" s="17"/>
      <c r="M50" s="17"/>
      <c r="N50" s="17"/>
    </row>
    <row r="51" spans="2:14" ht="45" x14ac:dyDescent="0.25">
      <c r="B51" s="11" t="s">
        <v>69</v>
      </c>
      <c r="C51" s="16" t="s">
        <v>81</v>
      </c>
      <c r="D51" s="11">
        <v>7</v>
      </c>
      <c r="E51" s="11">
        <v>56</v>
      </c>
      <c r="F51" s="16">
        <v>4000</v>
      </c>
      <c r="G51" s="16">
        <f t="shared" ref="G51:G58" si="5">F51/176</f>
        <v>22.727272727272727</v>
      </c>
      <c r="H51" s="16">
        <f>G51*(SUM(E51:E52))</f>
        <v>2181.818181818182</v>
      </c>
      <c r="J51" s="11" t="s">
        <v>69</v>
      </c>
      <c r="K51" s="16" t="s">
        <v>81</v>
      </c>
      <c r="L51" s="11">
        <v>56</v>
      </c>
      <c r="M51" s="16">
        <v>4000</v>
      </c>
      <c r="N51" s="16">
        <f>M51*2</f>
        <v>8000</v>
      </c>
    </row>
    <row r="52" spans="2:14" ht="60" x14ac:dyDescent="0.25">
      <c r="B52" s="11" t="s">
        <v>66</v>
      </c>
      <c r="C52" s="17"/>
      <c r="D52" s="11">
        <v>5</v>
      </c>
      <c r="E52" s="11">
        <v>40</v>
      </c>
      <c r="F52" s="17"/>
      <c r="G52" s="17"/>
      <c r="H52" s="17"/>
      <c r="J52" s="11" t="s">
        <v>66</v>
      </c>
      <c r="K52" s="17"/>
      <c r="L52" s="11">
        <v>40</v>
      </c>
      <c r="M52" s="17"/>
      <c r="N52" s="17"/>
    </row>
    <row r="53" spans="2:14" ht="45" x14ac:dyDescent="0.25">
      <c r="B53" s="11" t="s">
        <v>68</v>
      </c>
      <c r="C53" s="16" t="s">
        <v>82</v>
      </c>
      <c r="D53" s="11">
        <v>11</v>
      </c>
      <c r="E53" s="11">
        <v>88</v>
      </c>
      <c r="F53" s="16">
        <v>4500</v>
      </c>
      <c r="G53" s="16">
        <f t="shared" si="5"/>
        <v>25.568181818181817</v>
      </c>
      <c r="H53" s="16">
        <f>G53*(SUM(E53:E54))</f>
        <v>3068.181818181818</v>
      </c>
      <c r="J53" s="11" t="s">
        <v>68</v>
      </c>
      <c r="K53" s="16" t="s">
        <v>82</v>
      </c>
      <c r="L53" s="11">
        <v>88</v>
      </c>
      <c r="M53" s="16">
        <v>4500</v>
      </c>
      <c r="N53" s="16">
        <f>M53*2</f>
        <v>9000</v>
      </c>
    </row>
    <row r="54" spans="2:14" ht="75" x14ac:dyDescent="0.25">
      <c r="B54" s="11" t="s">
        <v>32</v>
      </c>
      <c r="C54" s="17"/>
      <c r="D54" s="11">
        <v>4</v>
      </c>
      <c r="E54" s="11">
        <v>32</v>
      </c>
      <c r="F54" s="17"/>
      <c r="G54" s="17"/>
      <c r="H54" s="17"/>
      <c r="J54" s="11" t="s">
        <v>32</v>
      </c>
      <c r="K54" s="17"/>
      <c r="L54" s="11">
        <v>32</v>
      </c>
      <c r="M54" s="17"/>
      <c r="N54" s="17"/>
    </row>
    <row r="55" spans="2:14" ht="45" x14ac:dyDescent="0.25">
      <c r="B55" s="11" t="s">
        <v>62</v>
      </c>
      <c r="C55" s="16" t="s">
        <v>83</v>
      </c>
      <c r="D55" s="11">
        <v>11</v>
      </c>
      <c r="E55" s="11">
        <v>88</v>
      </c>
      <c r="F55" s="16">
        <v>3000</v>
      </c>
      <c r="G55" s="16">
        <f t="shared" si="5"/>
        <v>17.045454545454547</v>
      </c>
      <c r="H55" s="16">
        <f>G55*(SUM(E55:E57))</f>
        <v>4772.727272727273</v>
      </c>
      <c r="J55" s="11" t="s">
        <v>62</v>
      </c>
      <c r="K55" s="16" t="s">
        <v>83</v>
      </c>
      <c r="L55" s="11">
        <v>88</v>
      </c>
      <c r="M55" s="16">
        <v>3000</v>
      </c>
      <c r="N55" s="16">
        <f>M55*2</f>
        <v>6000</v>
      </c>
    </row>
    <row r="56" spans="2:14" ht="45" x14ac:dyDescent="0.25">
      <c r="B56" s="11" t="s">
        <v>109</v>
      </c>
      <c r="C56" s="18"/>
      <c r="D56" s="11">
        <v>7</v>
      </c>
      <c r="E56" s="11">
        <v>56</v>
      </c>
      <c r="F56" s="18"/>
      <c r="G56" s="18"/>
      <c r="H56" s="18"/>
      <c r="J56" s="11" t="s">
        <v>109</v>
      </c>
      <c r="K56" s="18"/>
      <c r="L56" s="11">
        <v>56</v>
      </c>
      <c r="M56" s="18"/>
      <c r="N56" s="18"/>
    </row>
    <row r="57" spans="2:14" ht="30" x14ac:dyDescent="0.25">
      <c r="B57" s="11" t="s">
        <v>67</v>
      </c>
      <c r="C57" s="17"/>
      <c r="D57" s="11">
        <v>17</v>
      </c>
      <c r="E57" s="11">
        <v>136</v>
      </c>
      <c r="F57" s="17"/>
      <c r="G57" s="17"/>
      <c r="H57" s="17"/>
      <c r="J57" s="11" t="s">
        <v>67</v>
      </c>
      <c r="K57" s="17"/>
      <c r="L57" s="11">
        <v>136</v>
      </c>
      <c r="M57" s="17"/>
      <c r="N57" s="17"/>
    </row>
    <row r="58" spans="2:14" ht="45" x14ac:dyDescent="0.25">
      <c r="B58" s="11" t="s">
        <v>70</v>
      </c>
      <c r="C58" s="16" t="s">
        <v>84</v>
      </c>
      <c r="D58" s="11">
        <v>11</v>
      </c>
      <c r="E58" s="11">
        <v>88</v>
      </c>
      <c r="F58" s="16">
        <v>3500</v>
      </c>
      <c r="G58" s="16">
        <f t="shared" si="5"/>
        <v>19.886363636363637</v>
      </c>
      <c r="H58" s="16">
        <f>G58*(SUM(E58:E61))</f>
        <v>6363.636363636364</v>
      </c>
      <c r="J58" s="11" t="s">
        <v>70</v>
      </c>
      <c r="K58" s="16" t="s">
        <v>84</v>
      </c>
      <c r="L58" s="11">
        <v>88</v>
      </c>
      <c r="M58" s="16">
        <v>3500</v>
      </c>
      <c r="N58" s="16">
        <f>M58*2</f>
        <v>7000</v>
      </c>
    </row>
    <row r="59" spans="2:14" ht="45" x14ac:dyDescent="0.25">
      <c r="B59" s="11" t="s">
        <v>71</v>
      </c>
      <c r="C59" s="18"/>
      <c r="D59" s="11">
        <v>11</v>
      </c>
      <c r="E59" s="11">
        <v>88</v>
      </c>
      <c r="F59" s="18"/>
      <c r="G59" s="18"/>
      <c r="H59" s="18"/>
      <c r="J59" s="11" t="s">
        <v>71</v>
      </c>
      <c r="K59" s="18"/>
      <c r="L59" s="11">
        <v>88</v>
      </c>
      <c r="M59" s="18"/>
      <c r="N59" s="18"/>
    </row>
    <row r="60" spans="2:14" ht="45" x14ac:dyDescent="0.25">
      <c r="B60" s="11" t="s">
        <v>74</v>
      </c>
      <c r="C60" s="18"/>
      <c r="D60" s="11">
        <v>9</v>
      </c>
      <c r="E60" s="11">
        <v>72</v>
      </c>
      <c r="F60" s="18"/>
      <c r="G60" s="18"/>
      <c r="H60" s="18"/>
      <c r="J60" s="11" t="s">
        <v>74</v>
      </c>
      <c r="K60" s="18"/>
      <c r="L60" s="11">
        <v>72</v>
      </c>
      <c r="M60" s="18"/>
      <c r="N60" s="18"/>
    </row>
    <row r="61" spans="2:14" ht="60" x14ac:dyDescent="0.25">
      <c r="B61" s="11" t="s">
        <v>89</v>
      </c>
      <c r="C61" s="17"/>
      <c r="D61" s="11">
        <v>9</v>
      </c>
      <c r="E61" s="11">
        <v>72</v>
      </c>
      <c r="F61" s="17"/>
      <c r="G61" s="17"/>
      <c r="H61" s="17"/>
      <c r="J61" s="11" t="s">
        <v>89</v>
      </c>
      <c r="K61" s="17"/>
      <c r="L61" s="11">
        <v>72</v>
      </c>
      <c r="M61" s="17"/>
      <c r="N61" s="17"/>
    </row>
    <row r="63" spans="2:14" x14ac:dyDescent="0.25">
      <c r="G63" s="7" t="s">
        <v>23</v>
      </c>
      <c r="H63" s="7">
        <f>SUM(H48:H61)</f>
        <v>19181.818181818184</v>
      </c>
      <c r="N63" s="7">
        <f>SUM(N48:N61)</f>
        <v>43000</v>
      </c>
    </row>
    <row r="66" spans="2:4" x14ac:dyDescent="0.25">
      <c r="B66" s="15" t="s">
        <v>108</v>
      </c>
      <c r="C66" s="15"/>
      <c r="D66" s="14"/>
    </row>
    <row r="67" spans="2:4" x14ac:dyDescent="0.25">
      <c r="B67" s="15"/>
      <c r="C67" s="15"/>
      <c r="D67" s="14"/>
    </row>
    <row r="68" spans="2:4" x14ac:dyDescent="0.25">
      <c r="B68" s="20" t="s">
        <v>98</v>
      </c>
      <c r="C68" s="20"/>
      <c r="D68" s="7">
        <f>SUM(H21,N21)</f>
        <v>29450</v>
      </c>
    </row>
    <row r="69" spans="2:4" x14ac:dyDescent="0.25">
      <c r="B69" s="20" t="s">
        <v>107</v>
      </c>
      <c r="C69" s="20"/>
      <c r="D69" s="7">
        <f>SUM(H42,N42)</f>
        <v>124363.63636363637</v>
      </c>
    </row>
    <row r="70" spans="2:4" x14ac:dyDescent="0.25">
      <c r="B70" s="20" t="s">
        <v>100</v>
      </c>
      <c r="C70" s="20"/>
      <c r="D70" s="7">
        <f>SUM(H63,N63)</f>
        <v>62181.818181818184</v>
      </c>
    </row>
  </sheetData>
  <mergeCells count="121">
    <mergeCell ref="B66:C67"/>
    <mergeCell ref="B68:C68"/>
    <mergeCell ref="B69:C69"/>
    <mergeCell ref="B70:C70"/>
    <mergeCell ref="N58:N61"/>
    <mergeCell ref="C58:C61"/>
    <mergeCell ref="F58:F61"/>
    <mergeCell ref="G58:G61"/>
    <mergeCell ref="H58:H61"/>
    <mergeCell ref="K58:K61"/>
    <mergeCell ref="M58:M61"/>
    <mergeCell ref="N53:N54"/>
    <mergeCell ref="C55:C57"/>
    <mergeCell ref="F55:F57"/>
    <mergeCell ref="G55:G57"/>
    <mergeCell ref="H55:H57"/>
    <mergeCell ref="K55:K57"/>
    <mergeCell ref="M55:M57"/>
    <mergeCell ref="N55:N57"/>
    <mergeCell ref="C53:C54"/>
    <mergeCell ref="F53:F54"/>
    <mergeCell ref="G53:G54"/>
    <mergeCell ref="H53:H54"/>
    <mergeCell ref="K53:K54"/>
    <mergeCell ref="M53:M54"/>
    <mergeCell ref="N49:N50"/>
    <mergeCell ref="C51:C52"/>
    <mergeCell ref="F51:F52"/>
    <mergeCell ref="G51:G52"/>
    <mergeCell ref="H51:H52"/>
    <mergeCell ref="K51:K52"/>
    <mergeCell ref="M51:M52"/>
    <mergeCell ref="N51:N52"/>
    <mergeCell ref="B45:N45"/>
    <mergeCell ref="C49:C50"/>
    <mergeCell ref="D49:D50"/>
    <mergeCell ref="E49:E50"/>
    <mergeCell ref="F49:F50"/>
    <mergeCell ref="G49:G50"/>
    <mergeCell ref="H49:H50"/>
    <mergeCell ref="K49:K50"/>
    <mergeCell ref="L49:L50"/>
    <mergeCell ref="M49:M50"/>
    <mergeCell ref="N34:N36"/>
    <mergeCell ref="C37:C40"/>
    <mergeCell ref="F37:F40"/>
    <mergeCell ref="G37:G40"/>
    <mergeCell ref="H37:H40"/>
    <mergeCell ref="K37:K40"/>
    <mergeCell ref="M37:M40"/>
    <mergeCell ref="N37:N40"/>
    <mergeCell ref="C34:C36"/>
    <mergeCell ref="F34:F36"/>
    <mergeCell ref="G34:G36"/>
    <mergeCell ref="H34:H36"/>
    <mergeCell ref="K34:K36"/>
    <mergeCell ref="M34:M36"/>
    <mergeCell ref="N30:N31"/>
    <mergeCell ref="C32:C33"/>
    <mergeCell ref="F32:F33"/>
    <mergeCell ref="G32:G33"/>
    <mergeCell ref="H32:H33"/>
    <mergeCell ref="K32:K33"/>
    <mergeCell ref="M32:M33"/>
    <mergeCell ref="N32:N33"/>
    <mergeCell ref="K28:K29"/>
    <mergeCell ref="L28:L29"/>
    <mergeCell ref="M28:M29"/>
    <mergeCell ref="N28:N29"/>
    <mergeCell ref="C30:C31"/>
    <mergeCell ref="F30:F31"/>
    <mergeCell ref="G30:G31"/>
    <mergeCell ref="H30:H31"/>
    <mergeCell ref="K30:K31"/>
    <mergeCell ref="M30:M31"/>
    <mergeCell ref="C28:C29"/>
    <mergeCell ref="D28:D29"/>
    <mergeCell ref="E28:E29"/>
    <mergeCell ref="F28:F29"/>
    <mergeCell ref="G28:G29"/>
    <mergeCell ref="H28:H29"/>
    <mergeCell ref="K16:K19"/>
    <mergeCell ref="M16:M19"/>
    <mergeCell ref="N16:N19"/>
    <mergeCell ref="B3:N3"/>
    <mergeCell ref="B24:N24"/>
    <mergeCell ref="M11:M12"/>
    <mergeCell ref="N11:N12"/>
    <mergeCell ref="K13:K15"/>
    <mergeCell ref="M13:M15"/>
    <mergeCell ref="N13:N15"/>
    <mergeCell ref="L7:L8"/>
    <mergeCell ref="M7:M8"/>
    <mergeCell ref="N7:N8"/>
    <mergeCell ref="K9:K10"/>
    <mergeCell ref="M9:M10"/>
    <mergeCell ref="N9:N10"/>
    <mergeCell ref="H11:H12"/>
    <mergeCell ref="C9:C10"/>
    <mergeCell ref="F9:F10"/>
    <mergeCell ref="G9:G10"/>
    <mergeCell ref="K7:K8"/>
    <mergeCell ref="K11:K12"/>
    <mergeCell ref="H7:H8"/>
    <mergeCell ref="F13:F15"/>
    <mergeCell ref="C7:C8"/>
    <mergeCell ref="F7:F8"/>
    <mergeCell ref="G7:G8"/>
    <mergeCell ref="D7:D8"/>
    <mergeCell ref="E7:E8"/>
    <mergeCell ref="C11:C12"/>
    <mergeCell ref="G13:G15"/>
    <mergeCell ref="H13:H15"/>
    <mergeCell ref="F16:F19"/>
    <mergeCell ref="G16:G19"/>
    <mergeCell ref="H16:H19"/>
    <mergeCell ref="H9:H10"/>
    <mergeCell ref="F11:F12"/>
    <mergeCell ref="G11:G12"/>
    <mergeCell ref="C16:C19"/>
    <mergeCell ref="C13:C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0371D-AC82-4D5E-BC4E-523C72DA4A84}">
  <dimension ref="B2:E8"/>
  <sheetViews>
    <sheetView workbookViewId="0">
      <selection activeCell="Q6" sqref="Q6"/>
    </sheetView>
  </sheetViews>
  <sheetFormatPr defaultRowHeight="15" x14ac:dyDescent="0.25"/>
  <cols>
    <col min="2" max="2" width="26.5703125" customWidth="1"/>
    <col min="3" max="3" width="15.5703125" customWidth="1"/>
    <col min="4" max="4" width="12.7109375" customWidth="1"/>
    <col min="5" max="5" width="13.5703125" customWidth="1"/>
  </cols>
  <sheetData>
    <row r="2" spans="2:5" x14ac:dyDescent="0.25">
      <c r="B2" t="s">
        <v>88</v>
      </c>
      <c r="C2" t="s">
        <v>101</v>
      </c>
      <c r="D2" t="s">
        <v>102</v>
      </c>
      <c r="E2" t="s">
        <v>103</v>
      </c>
    </row>
    <row r="3" spans="2:5" x14ac:dyDescent="0.25">
      <c r="B3" t="str">
        <f>EstimaciónCostos!C6</f>
        <v>Diseñador</v>
      </c>
      <c r="C3">
        <f>EstimaciónCostos!F6</f>
        <v>700</v>
      </c>
      <c r="D3">
        <f>EstimaciónCostos!F27</f>
        <v>5000</v>
      </c>
      <c r="E3">
        <f>EstimaciónCostos!F48</f>
        <v>2500</v>
      </c>
    </row>
    <row r="4" spans="2:5" x14ac:dyDescent="0.25">
      <c r="B4" t="str">
        <f>EstimaciónCostos!C7</f>
        <v>Desarrollador Front</v>
      </c>
      <c r="C4">
        <f>EstimaciónCostos!F7</f>
        <v>2000</v>
      </c>
      <c r="D4">
        <f>EstimaciónCostos!F28</f>
        <v>8000</v>
      </c>
      <c r="E4">
        <f>EstimaciónCostos!F49</f>
        <v>4000</v>
      </c>
    </row>
    <row r="5" spans="2:5" x14ac:dyDescent="0.25">
      <c r="B5" t="str">
        <f>EstimaciónCostos!C9</f>
        <v>Desarrollador Back</v>
      </c>
      <c r="C5">
        <v>2000</v>
      </c>
      <c r="D5">
        <f>EstimaciónCostos!F30</f>
        <v>8000</v>
      </c>
      <c r="E5">
        <f>EstimaciónCostos!F51</f>
        <v>4000</v>
      </c>
    </row>
    <row r="6" spans="2:5" x14ac:dyDescent="0.25">
      <c r="B6" t="str">
        <f>EstimaciónCostos!C11</f>
        <v>QA</v>
      </c>
      <c r="C6">
        <v>1800</v>
      </c>
      <c r="D6">
        <f>EstimaciónCostos!F32</f>
        <v>9000</v>
      </c>
      <c r="E6">
        <f>EstimaciónCostos!F53</f>
        <v>4500</v>
      </c>
    </row>
    <row r="7" spans="2:5" x14ac:dyDescent="0.25">
      <c r="B7" t="str">
        <f>EstimaciónCostos!C13</f>
        <v>Ingeniero en Datos</v>
      </c>
      <c r="C7">
        <v>2000</v>
      </c>
      <c r="D7">
        <f>EstimaciónCostos!F34</f>
        <v>6000</v>
      </c>
      <c r="E7">
        <f>EstimaciónCostos!F55</f>
        <v>3000</v>
      </c>
    </row>
    <row r="8" spans="2:5" x14ac:dyDescent="0.25">
      <c r="B8" t="str">
        <f>EstimaciónCostos!C16</f>
        <v>Analista de Negocio</v>
      </c>
      <c r="C8">
        <v>1500</v>
      </c>
      <c r="D8">
        <f>EstimaciónCostos!F37</f>
        <v>7000</v>
      </c>
      <c r="E8">
        <f>EstimaciónCostos!F58</f>
        <v>3500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G J s m W k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A Y m y Z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J s m W i i K R 7 g O A A A A E Q A A A B M A H A B G b 3 J t d W x h c y 9 T Z W N 0 a W 9 u M S 5 t I K I Y A C i g F A A A A A A A A A A A A A A A A A A A A A A A A A A A A C t O T S 7 J z M 9 T C I b Q h t Y A U E s B A i 0 A F A A C A A g A G J s m W k U E 8 i C j A A A A 9 g A A A B I A A A A A A A A A A A A A A A A A A A A A A E N v b m Z p Z y 9 Q Y W N r Y W d l L n h t b F B L A Q I t A B Q A A g A I A B i b J l o P y u m r p A A A A O k A A A A T A A A A A A A A A A A A A A A A A O 8 A A A B b Q 2 9 u d G V u d F 9 U e X B l c 1 0 u e G 1 s U E s B A i 0 A F A A C A A g A G J s m W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y Q P 4 F j P n F G q 9 3 5 q S g P J G E A A A A A A g A A A A A A E G Y A A A A B A A A g A A A A u h 0 W 4 X 9 y N j T P y T g J r i J 6 U O 4 + P v H 6 h 4 A P z 6 M f q E U 1 4 o 8 A A A A A D o A A A A A C A A A g A A A A Z S b P 1 I Z a N a Z w R Z G 3 P E Q 2 C 1 o J v H 9 x n C 8 B W n V K / T y i b V t Q A A A A Y m X Y / n C g 4 0 L f A q Y e G 3 u W T 3 B e s C J 4 7 2 4 X J y F 5 Y 6 4 z 8 c M F z u q 6 E T I 4 S O C H i s 6 A S S w f 9 D E G l s z Z A Q e G i M j d u F P O 4 M E i e J m j m f 6 o C P R / 3 Q 9 Q 8 G h A A A A A 8 1 a Y 5 z Y e a / i Z b H r T 6 X 5 u i B B g X R w 1 a x f m 4 a x H / L 8 c X 8 K m N W U o g H 6 l p D X T A n m g O u 2 G m M M 2 x i d M r 9 c E s R z a u q o 6 d w = = < / D a t a M a s h u p > 
</file>

<file path=customXml/itemProps1.xml><?xml version="1.0" encoding="utf-8"?>
<ds:datastoreItem xmlns:ds="http://schemas.openxmlformats.org/officeDocument/2006/customXml" ds:itemID="{1194C934-8410-4DF2-AA33-A981B764CC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Tareas</vt:lpstr>
      <vt:lpstr>TOptimista</vt:lpstr>
      <vt:lpstr>TPesimista</vt:lpstr>
      <vt:lpstr>EstimacionTiempo</vt:lpstr>
      <vt:lpstr>EstimacionRecursos</vt:lpstr>
      <vt:lpstr>EstimaciónCostos</vt:lpstr>
      <vt:lpstr>ComparacionCostos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Camila Rivera</cp:lastModifiedBy>
  <dcterms:created xsi:type="dcterms:W3CDTF">2024-12-30T17:23:08Z</dcterms:created>
  <dcterms:modified xsi:type="dcterms:W3CDTF">2025-01-15T14:33:04Z</dcterms:modified>
</cp:coreProperties>
</file>