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ROYECTOS_ARQUITECTONICOS\PROYECTOS_ARQUITECTONICOS\43_MAMI\001_ARCHIVOS_EXTERNOS\ARCHIVOS_OFFICE\"/>
    </mc:Choice>
  </mc:AlternateContent>
  <xr:revisionPtr revIDLastSave="0" documentId="13_ncr:1_{971B5ADD-D03C-46E9-A782-02549D75C305}" xr6:coauthVersionLast="47" xr6:coauthVersionMax="47" xr10:uidLastSave="{00000000-0000-0000-0000-000000000000}"/>
  <bookViews>
    <workbookView xWindow="20370" yWindow="-120" windowWidth="15600" windowHeight="11160" firstSheet="2" activeTab="5" xr2:uid="{00000000-000D-0000-FFFF-FFFF00000000}"/>
  </bookViews>
  <sheets>
    <sheet name="Hoja1" sheetId="1" r:id="rId1"/>
    <sheet name="Vigas Superiores" sheetId="6" r:id="rId2"/>
    <sheet name="Viga Cimiento" sheetId="4" r:id="rId3"/>
    <sheet name="Zapatas" sheetId="2" r:id="rId4"/>
    <sheet name="Pedeztal" sheetId="3" r:id="rId5"/>
    <sheet name="Columna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3" l="1"/>
  <c r="P15" i="3"/>
  <c r="Q4" i="3"/>
  <c r="P4" i="3"/>
  <c r="Q5" i="5"/>
  <c r="P5" i="5"/>
  <c r="N7" i="5"/>
  <c r="O7" i="5" s="1"/>
  <c r="N5" i="5"/>
  <c r="O5" i="5" s="1"/>
  <c r="N6" i="5"/>
  <c r="N8" i="5"/>
  <c r="O8" i="5" s="1"/>
  <c r="M7" i="3"/>
  <c r="N7" i="3" s="1"/>
  <c r="M6" i="3"/>
  <c r="N6" i="3" s="1"/>
  <c r="M5" i="3"/>
  <c r="N5" i="3"/>
  <c r="M4" i="3"/>
  <c r="G6" i="3"/>
  <c r="H6" i="3" s="1"/>
  <c r="H7" i="5"/>
  <c r="K7" i="5" s="1"/>
  <c r="O6" i="5"/>
  <c r="N4" i="3"/>
  <c r="H6" i="2"/>
  <c r="G6" i="2"/>
  <c r="J5" i="2"/>
  <c r="H5" i="2"/>
  <c r="G5" i="2"/>
  <c r="G34" i="1"/>
  <c r="G33" i="1"/>
  <c r="G32" i="1"/>
  <c r="G31" i="1"/>
  <c r="G30" i="1"/>
  <c r="G29" i="1"/>
  <c r="G28" i="1"/>
  <c r="L14" i="6"/>
  <c r="M14" i="6"/>
  <c r="K14" i="6"/>
  <c r="G14" i="6"/>
  <c r="H14" i="6"/>
  <c r="I14" i="6"/>
  <c r="J14" i="6"/>
  <c r="G13" i="6"/>
  <c r="I13" i="6" s="1"/>
  <c r="M12" i="6"/>
  <c r="L12" i="6"/>
  <c r="G12" i="6"/>
  <c r="H12" i="6" s="1"/>
  <c r="L11" i="6"/>
  <c r="M11" i="6"/>
  <c r="H11" i="6"/>
  <c r="G11" i="6"/>
  <c r="I11" i="6" s="1"/>
  <c r="M10" i="6"/>
  <c r="L10" i="6"/>
  <c r="G10" i="6"/>
  <c r="H10" i="6" s="1"/>
  <c r="M9" i="6"/>
  <c r="L9" i="6"/>
  <c r="G9" i="6"/>
  <c r="H9" i="6" s="1"/>
  <c r="J9" i="6"/>
  <c r="M8" i="6"/>
  <c r="L7" i="6"/>
  <c r="L8" i="6"/>
  <c r="G8" i="6"/>
  <c r="H8" i="6" s="1"/>
  <c r="M5" i="6"/>
  <c r="M6" i="6"/>
  <c r="M7" i="6"/>
  <c r="G7" i="6"/>
  <c r="J7" i="6" s="1"/>
  <c r="K6" i="6"/>
  <c r="L6" i="6"/>
  <c r="G6" i="6"/>
  <c r="H6" i="6" s="1"/>
  <c r="L5" i="6"/>
  <c r="K5" i="6"/>
  <c r="J5" i="6"/>
  <c r="I5" i="6"/>
  <c r="H5" i="6"/>
  <c r="G5" i="6"/>
  <c r="G21" i="1"/>
  <c r="G20" i="1"/>
  <c r="G19" i="1"/>
  <c r="G18" i="1"/>
  <c r="K7" i="4"/>
  <c r="K6" i="4"/>
  <c r="E6" i="4"/>
  <c r="F6" i="4"/>
  <c r="B7" i="2"/>
  <c r="F6" i="2"/>
  <c r="K6" i="2" s="1"/>
  <c r="F5" i="2"/>
  <c r="K5" i="2" s="1"/>
  <c r="J6" i="3" l="1"/>
  <c r="I6" i="3"/>
  <c r="J7" i="5"/>
  <c r="I7" i="5"/>
  <c r="G27" i="1"/>
  <c r="L6" i="2"/>
  <c r="L7" i="2" s="1"/>
  <c r="G7" i="1" s="1"/>
  <c r="M6" i="2"/>
  <c r="F7" i="2"/>
  <c r="G5" i="1" s="1"/>
  <c r="L5" i="2"/>
  <c r="M5" i="2"/>
  <c r="G4" i="3"/>
  <c r="G14" i="1"/>
  <c r="G15" i="1"/>
  <c r="H13" i="6"/>
  <c r="J13" i="6"/>
  <c r="J12" i="6"/>
  <c r="I12" i="6"/>
  <c r="J11" i="6"/>
  <c r="J10" i="6"/>
  <c r="I10" i="6"/>
  <c r="I9" i="6"/>
  <c r="J8" i="6"/>
  <c r="I8" i="6"/>
  <c r="I7" i="6"/>
  <c r="H7" i="6"/>
  <c r="J6" i="6"/>
  <c r="I6" i="6"/>
  <c r="G26" i="1"/>
  <c r="I6" i="4"/>
  <c r="G6" i="4"/>
  <c r="G17" i="1" s="1"/>
  <c r="H6" i="4"/>
  <c r="I5" i="2"/>
  <c r="I6" i="2"/>
  <c r="J6" i="2" s="1"/>
  <c r="J7" i="2" s="1"/>
  <c r="H5" i="5" l="1"/>
  <c r="G22" i="1" s="1"/>
  <c r="J4" i="3"/>
  <c r="G13" i="1" s="1"/>
  <c r="G10" i="1"/>
  <c r="G16" i="1"/>
  <c r="I4" i="3"/>
  <c r="G12" i="1" s="1"/>
  <c r="H4" i="3"/>
  <c r="G11" i="1" s="1"/>
  <c r="M7" i="2"/>
  <c r="G8" i="1" s="1"/>
  <c r="I7" i="2"/>
  <c r="G9" i="1" s="1"/>
  <c r="K7" i="2"/>
  <c r="G6" i="1" s="1"/>
  <c r="I5" i="5" l="1"/>
  <c r="G23" i="1" s="1"/>
  <c r="J5" i="5"/>
  <c r="G24" i="1" s="1"/>
  <c r="K5" i="5"/>
  <c r="G25" i="1" s="1"/>
  <c r="K5" i="1"/>
  <c r="L5" i="1"/>
  <c r="M5" i="1"/>
  <c r="N5" i="1"/>
  <c r="O5" i="1"/>
  <c r="J5" i="1"/>
</calcChain>
</file>

<file path=xl/sharedStrings.xml><?xml version="1.0" encoding="utf-8"?>
<sst xmlns="http://schemas.openxmlformats.org/spreadsheetml/2006/main" count="158" uniqueCount="50">
  <si>
    <t>ML</t>
  </si>
  <si>
    <t>A</t>
  </si>
  <si>
    <t>B</t>
  </si>
  <si>
    <t>CANTIDAD</t>
  </si>
  <si>
    <t>CANTIDAD A</t>
  </si>
  <si>
    <t>TOTAL</t>
  </si>
  <si>
    <t>CANTIDAD B</t>
  </si>
  <si>
    <t>H</t>
  </si>
  <si>
    <t>TOTAL VARILLA</t>
  </si>
  <si>
    <t>CEMENTO</t>
  </si>
  <si>
    <t>ARENA</t>
  </si>
  <si>
    <t>TRITURADO</t>
  </si>
  <si>
    <t>M3</t>
  </si>
  <si>
    <t xml:space="preserve"> </t>
  </si>
  <si>
    <t>ITEM</t>
  </si>
  <si>
    <t>DESCRIPCION</t>
  </si>
  <si>
    <t>UND</t>
  </si>
  <si>
    <t>ZAPATAS</t>
  </si>
  <si>
    <t>VARILLA 1/2"</t>
  </si>
  <si>
    <t>UNIDAD</t>
  </si>
  <si>
    <t>PEDEZTAL</t>
  </si>
  <si>
    <t>TIPO VARILLA</t>
  </si>
  <si>
    <t>5/8"</t>
  </si>
  <si>
    <t>CANT UNIDAD</t>
  </si>
  <si>
    <t>VARILLA TOTAL</t>
  </si>
  <si>
    <t>3/8"</t>
  </si>
  <si>
    <t>VARILLAS</t>
  </si>
  <si>
    <t>VARILLA 5/8"</t>
  </si>
  <si>
    <t>VARILLA 3/8"</t>
  </si>
  <si>
    <t>VIGA CIMIENTO</t>
  </si>
  <si>
    <t>COLUMNAS</t>
  </si>
  <si>
    <t>VIGA</t>
  </si>
  <si>
    <t>L</t>
  </si>
  <si>
    <t>1 Y 2</t>
  </si>
  <si>
    <t>2 Y 3</t>
  </si>
  <si>
    <t>B Y C</t>
  </si>
  <si>
    <t>D</t>
  </si>
  <si>
    <t>VTA 1</t>
  </si>
  <si>
    <t>VTA 2</t>
  </si>
  <si>
    <t>BORDE</t>
  </si>
  <si>
    <t>TORTA</t>
  </si>
  <si>
    <t>VIGAS Y TORTA</t>
  </si>
  <si>
    <t>ZAPATA 1</t>
  </si>
  <si>
    <t>ZAPATA 0,7</t>
  </si>
  <si>
    <t>TOTAL VARILLA UND</t>
  </si>
  <si>
    <t>1/2"</t>
  </si>
  <si>
    <t>VARILLA TOTAL UND</t>
  </si>
  <si>
    <t>TOTAL 1/2"</t>
  </si>
  <si>
    <t>TOTAL 3/8"</t>
  </si>
  <si>
    <t>TOTAL 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</si>
</sst>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34"/>
  <sheetViews>
    <sheetView topLeftCell="D1" workbookViewId="0">
      <selection activeCell="G6" sqref="G6"/>
    </sheetView>
  </sheetViews>
  <sheetFormatPr baseColWidth="10" defaultColWidth="9.140625" defaultRowHeight="15" x14ac:dyDescent="0.25"/>
  <cols>
    <col min="5" max="5" width="14.7109375" bestFit="1" customWidth="1"/>
    <col min="6" max="6" width="5" bestFit="1" customWidth="1"/>
    <col min="7" max="7" width="10.28515625" bestFit="1" customWidth="1"/>
    <col min="10" max="10" width="9.85546875" bestFit="1" customWidth="1"/>
    <col min="11" max="11" width="7.140625" bestFit="1" customWidth="1"/>
    <col min="12" max="12" width="11.28515625" bestFit="1" customWidth="1"/>
    <col min="13" max="15" width="12.5703125" bestFit="1" customWidth="1"/>
  </cols>
  <sheetData>
    <row r="4" spans="4:16" x14ac:dyDescent="0.25">
      <c r="D4" s="1" t="s">
        <v>14</v>
      </c>
      <c r="E4" s="1" t="s">
        <v>15</v>
      </c>
      <c r="F4" s="1" t="s">
        <v>19</v>
      </c>
      <c r="G4" s="1" t="s">
        <v>3</v>
      </c>
      <c r="J4" s="1" t="s">
        <v>9</v>
      </c>
      <c r="K4" s="1" t="s">
        <v>10</v>
      </c>
      <c r="L4" s="1" t="s">
        <v>11</v>
      </c>
      <c r="M4" s="1" t="s">
        <v>27</v>
      </c>
      <c r="N4" s="1" t="s">
        <v>18</v>
      </c>
      <c r="O4" s="1" t="s">
        <v>28</v>
      </c>
    </row>
    <row r="5" spans="4:16" x14ac:dyDescent="0.25">
      <c r="D5" s="1">
        <v>1</v>
      </c>
      <c r="E5" s="1" t="s">
        <v>17</v>
      </c>
      <c r="F5" s="1" t="s">
        <v>12</v>
      </c>
      <c r="G5" s="1">
        <f>Zapatas!F7</f>
        <v>3.6644999999999999</v>
      </c>
      <c r="I5" s="1" t="s">
        <v>5</v>
      </c>
      <c r="J5" s="2">
        <f ca="1">SUMIF($E$6:$G$34,J4,$G$6:$G$34)</f>
        <v>264.02082475891501</v>
      </c>
      <c r="K5" s="2">
        <f t="shared" ref="K5:O5" ca="1" si="0">SUMIF($E$6:$G$34,K4,$G$6:$G$34)</f>
        <v>20.933079677313977</v>
      </c>
      <c r="L5" s="2">
        <f t="shared" ca="1" si="0"/>
        <v>31.493912667670575</v>
      </c>
      <c r="M5" s="2">
        <f t="shared" ca="1" si="0"/>
        <v>1575.0830000000001</v>
      </c>
      <c r="N5" s="2">
        <f t="shared" ca="1" si="0"/>
        <v>974.8</v>
      </c>
      <c r="O5" s="2">
        <f t="shared" ca="1" si="0"/>
        <v>3145.5</v>
      </c>
    </row>
    <row r="6" spans="4:16" x14ac:dyDescent="0.25">
      <c r="D6">
        <v>1.1000000000000001</v>
      </c>
      <c r="E6" t="s">
        <v>9</v>
      </c>
      <c r="F6" t="s">
        <v>16</v>
      </c>
      <c r="G6" s="2">
        <f>Zapatas!K7</f>
        <v>25.651499999999999</v>
      </c>
    </row>
    <row r="7" spans="4:16" x14ac:dyDescent="0.25">
      <c r="D7">
        <v>1.2</v>
      </c>
      <c r="E7" t="s">
        <v>10</v>
      </c>
      <c r="F7" t="s">
        <v>12</v>
      </c>
      <c r="G7" s="2">
        <f>Zapatas!L7</f>
        <v>2.0337974999999999</v>
      </c>
      <c r="P7" s="2"/>
    </row>
    <row r="8" spans="4:16" x14ac:dyDescent="0.25">
      <c r="D8">
        <v>1.3</v>
      </c>
      <c r="E8" t="s">
        <v>11</v>
      </c>
      <c r="F8" t="s">
        <v>12</v>
      </c>
      <c r="G8" s="2">
        <f>Zapatas!M7</f>
        <v>3.0598574999999997</v>
      </c>
    </row>
    <row r="9" spans="4:16" x14ac:dyDescent="0.25">
      <c r="D9">
        <v>1.4</v>
      </c>
      <c r="E9" t="s">
        <v>18</v>
      </c>
      <c r="F9" t="s">
        <v>0</v>
      </c>
      <c r="G9" s="2">
        <f>Zapatas!I7</f>
        <v>124.8</v>
      </c>
    </row>
    <row r="10" spans="4:16" x14ac:dyDescent="0.25">
      <c r="D10" s="1">
        <v>2</v>
      </c>
      <c r="E10" s="1" t="s">
        <v>20</v>
      </c>
      <c r="F10" s="1" t="s">
        <v>12</v>
      </c>
      <c r="G10" s="1">
        <f>Pedeztal!G4</f>
        <v>0.80999999999999994</v>
      </c>
    </row>
    <row r="11" spans="4:16" x14ac:dyDescent="0.25">
      <c r="D11">
        <v>2.1</v>
      </c>
      <c r="E11" t="s">
        <v>9</v>
      </c>
      <c r="F11" t="s">
        <v>16</v>
      </c>
      <c r="G11" s="2">
        <f>Pedeztal!H4</f>
        <v>5.67</v>
      </c>
    </row>
    <row r="12" spans="4:16" x14ac:dyDescent="0.25">
      <c r="D12">
        <v>2.2000000000000002</v>
      </c>
      <c r="E12" t="s">
        <v>10</v>
      </c>
      <c r="F12" t="s">
        <v>12</v>
      </c>
      <c r="G12" s="2">
        <f>Pedeztal!I4</f>
        <v>0.44955000000000001</v>
      </c>
    </row>
    <row r="13" spans="4:16" x14ac:dyDescent="0.25">
      <c r="D13">
        <v>2.2999999999999998</v>
      </c>
      <c r="E13" t="s">
        <v>11</v>
      </c>
      <c r="F13" t="s">
        <v>12</v>
      </c>
      <c r="G13" s="2">
        <f>Pedeztal!J4</f>
        <v>0.6763499999999999</v>
      </c>
    </row>
    <row r="14" spans="4:16" x14ac:dyDescent="0.25">
      <c r="D14">
        <v>2.4</v>
      </c>
      <c r="E14" t="s">
        <v>27</v>
      </c>
      <c r="F14" t="s">
        <v>0</v>
      </c>
      <c r="G14" s="2">
        <f>Pedeztal!M4</f>
        <v>105.30000000000001</v>
      </c>
    </row>
    <row r="15" spans="4:16" x14ac:dyDescent="0.25">
      <c r="D15">
        <v>2.5</v>
      </c>
      <c r="E15" t="s">
        <v>28</v>
      </c>
      <c r="F15" t="s">
        <v>0</v>
      </c>
      <c r="G15">
        <f>Pedeztal!M5</f>
        <v>63</v>
      </c>
    </row>
    <row r="16" spans="4:16" x14ac:dyDescent="0.25">
      <c r="D16" s="1">
        <v>3</v>
      </c>
      <c r="E16" s="1" t="s">
        <v>29</v>
      </c>
      <c r="F16" s="1" t="s">
        <v>12</v>
      </c>
      <c r="G16" s="1">
        <f>Pedeztal!G4</f>
        <v>0.80999999999999994</v>
      </c>
    </row>
    <row r="17" spans="4:7" x14ac:dyDescent="0.25">
      <c r="D17">
        <v>3.1</v>
      </c>
      <c r="E17" t="s">
        <v>9</v>
      </c>
      <c r="F17" t="s">
        <v>16</v>
      </c>
      <c r="G17" s="2">
        <f>'Viga Cimiento'!G6</f>
        <v>76.003199999999993</v>
      </c>
    </row>
    <row r="18" spans="4:7" x14ac:dyDescent="0.25">
      <c r="D18">
        <v>3.2</v>
      </c>
      <c r="E18" t="s">
        <v>10</v>
      </c>
      <c r="F18" t="s">
        <v>12</v>
      </c>
      <c r="G18" s="2">
        <f>'Viga Cimiento'!H6</f>
        <v>6.0259680000000007</v>
      </c>
    </row>
    <row r="19" spans="4:7" x14ac:dyDescent="0.25">
      <c r="D19">
        <v>3.3</v>
      </c>
      <c r="E19" t="s">
        <v>11</v>
      </c>
      <c r="F19" t="s">
        <v>12</v>
      </c>
      <c r="G19" s="2">
        <f>'Viga Cimiento'!I6</f>
        <v>9.0660959999999999</v>
      </c>
    </row>
    <row r="20" spans="4:7" x14ac:dyDescent="0.25">
      <c r="D20">
        <v>3.4</v>
      </c>
      <c r="E20" t="s">
        <v>27</v>
      </c>
      <c r="F20" t="s">
        <v>0</v>
      </c>
      <c r="G20" s="2">
        <f>'Viga Cimiento'!K6</f>
        <v>896</v>
      </c>
    </row>
    <row r="21" spans="4:7" x14ac:dyDescent="0.25">
      <c r="D21">
        <v>3.5</v>
      </c>
      <c r="E21" t="s">
        <v>28</v>
      </c>
      <c r="F21" t="s">
        <v>0</v>
      </c>
      <c r="G21" s="2">
        <f>'Viga Cimiento'!K7</f>
        <v>1344</v>
      </c>
    </row>
    <row r="22" spans="4:7" x14ac:dyDescent="0.25">
      <c r="D22" s="1">
        <v>4</v>
      </c>
      <c r="E22" s="1" t="s">
        <v>30</v>
      </c>
      <c r="F22" s="1" t="s">
        <v>12</v>
      </c>
      <c r="G22" s="1">
        <f>Columnas!H5</f>
        <v>2.4299999999999997</v>
      </c>
    </row>
    <row r="23" spans="4:7" x14ac:dyDescent="0.25">
      <c r="D23">
        <v>4.0999999999999996</v>
      </c>
      <c r="E23" t="s">
        <v>9</v>
      </c>
      <c r="F23" t="s">
        <v>16</v>
      </c>
      <c r="G23" s="2">
        <f>Columnas!I5</f>
        <v>17.009999999999998</v>
      </c>
    </row>
    <row r="24" spans="4:7" x14ac:dyDescent="0.25">
      <c r="D24">
        <v>4.2</v>
      </c>
      <c r="E24" t="s">
        <v>10</v>
      </c>
      <c r="F24" t="s">
        <v>12</v>
      </c>
      <c r="G24" s="2">
        <f>Columnas!J5</f>
        <v>1.3486499999999999</v>
      </c>
    </row>
    <row r="25" spans="4:7" x14ac:dyDescent="0.25">
      <c r="D25">
        <v>4.3</v>
      </c>
      <c r="E25" t="s">
        <v>11</v>
      </c>
      <c r="F25" t="s">
        <v>12</v>
      </c>
      <c r="G25" s="2">
        <f>Columnas!K5</f>
        <v>2.0290499999999998</v>
      </c>
    </row>
    <row r="26" spans="4:7" x14ac:dyDescent="0.25">
      <c r="D26">
        <v>4.4000000000000004</v>
      </c>
      <c r="E26" t="s">
        <v>27</v>
      </c>
      <c r="F26" t="s">
        <v>0</v>
      </c>
      <c r="G26" s="2">
        <f>Columnas!N5</f>
        <v>225.78300000000002</v>
      </c>
    </row>
    <row r="27" spans="4:7" x14ac:dyDescent="0.25">
      <c r="D27">
        <v>4.5</v>
      </c>
      <c r="E27" t="s">
        <v>28</v>
      </c>
      <c r="F27" t="s">
        <v>0</v>
      </c>
      <c r="G27" s="2">
        <f>Columnas!N6</f>
        <v>252</v>
      </c>
    </row>
    <row r="28" spans="4:7" x14ac:dyDescent="0.25">
      <c r="D28" s="1">
        <v>5</v>
      </c>
      <c r="E28" s="1" t="s">
        <v>41</v>
      </c>
      <c r="F28" s="1" t="s">
        <v>12</v>
      </c>
      <c r="G28" s="3">
        <f>'Vigas Superiores'!G14</f>
        <v>19.955160679845001</v>
      </c>
    </row>
    <row r="29" spans="4:7" x14ac:dyDescent="0.25">
      <c r="D29">
        <v>5.0999999999999996</v>
      </c>
      <c r="E29" t="s">
        <v>9</v>
      </c>
      <c r="F29" t="s">
        <v>16</v>
      </c>
      <c r="G29" s="2">
        <f>'Vigas Superiores'!H14</f>
        <v>139.68612475891501</v>
      </c>
    </row>
    <row r="30" spans="4:7" x14ac:dyDescent="0.25">
      <c r="D30">
        <v>5.2</v>
      </c>
      <c r="E30" t="s">
        <v>10</v>
      </c>
      <c r="F30" t="s">
        <v>12</v>
      </c>
      <c r="G30" s="2">
        <f>'Vigas Superiores'!I14</f>
        <v>11.075114177313976</v>
      </c>
    </row>
    <row r="31" spans="4:7" x14ac:dyDescent="0.25">
      <c r="D31">
        <v>5.3</v>
      </c>
      <c r="E31" t="s">
        <v>11</v>
      </c>
      <c r="F31" t="s">
        <v>12</v>
      </c>
      <c r="G31" s="2">
        <f>'Vigas Superiores'!J14</f>
        <v>16.662559167670576</v>
      </c>
    </row>
    <row r="32" spans="4:7" x14ac:dyDescent="0.25">
      <c r="D32">
        <v>5.4</v>
      </c>
      <c r="E32" t="s">
        <v>27</v>
      </c>
      <c r="F32" t="s">
        <v>0</v>
      </c>
      <c r="G32" s="2">
        <f>'Vigas Superiores'!K14</f>
        <v>348</v>
      </c>
    </row>
    <row r="33" spans="4:7" x14ac:dyDescent="0.25">
      <c r="D33">
        <v>5.5</v>
      </c>
      <c r="E33" t="s">
        <v>18</v>
      </c>
      <c r="F33" t="s">
        <v>0</v>
      </c>
      <c r="G33" s="2">
        <f>'Vigas Superiores'!L14</f>
        <v>850</v>
      </c>
    </row>
    <row r="34" spans="4:7" x14ac:dyDescent="0.25">
      <c r="D34">
        <v>5.6</v>
      </c>
      <c r="E34" t="s">
        <v>28</v>
      </c>
      <c r="F34" t="s">
        <v>0</v>
      </c>
      <c r="G34">
        <f>'Vigas Superiores'!M14</f>
        <v>1486.5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1F0E-A623-469F-8FD4-E6137BAA12D4}">
  <dimension ref="B4:M14"/>
  <sheetViews>
    <sheetView workbookViewId="0">
      <selection activeCell="H16" sqref="H16"/>
    </sheetView>
  </sheetViews>
  <sheetFormatPr baseColWidth="10" defaultRowHeight="15" x14ac:dyDescent="0.25"/>
  <cols>
    <col min="4" max="4" width="4.5703125" bestFit="1" customWidth="1"/>
    <col min="5" max="5" width="5" bestFit="1" customWidth="1"/>
    <col min="6" max="7" width="6" bestFit="1" customWidth="1"/>
    <col min="8" max="8" width="9.7109375" bestFit="1" customWidth="1"/>
    <col min="9" max="9" width="7.140625" bestFit="1" customWidth="1"/>
    <col min="10" max="10" width="11.140625" bestFit="1" customWidth="1"/>
    <col min="11" max="11" width="12.5703125" bestFit="1" customWidth="1"/>
  </cols>
  <sheetData>
    <row r="4" spans="2:13" x14ac:dyDescent="0.25">
      <c r="B4" s="1" t="s">
        <v>31</v>
      </c>
      <c r="C4" s="1" t="s">
        <v>3</v>
      </c>
      <c r="D4" s="1" t="s">
        <v>1</v>
      </c>
      <c r="E4" s="1" t="s">
        <v>2</v>
      </c>
      <c r="F4" s="1" t="s">
        <v>32</v>
      </c>
      <c r="G4" s="1" t="s">
        <v>12</v>
      </c>
      <c r="H4" s="1" t="s">
        <v>9</v>
      </c>
      <c r="I4" s="1" t="s">
        <v>10</v>
      </c>
      <c r="J4" s="1" t="s">
        <v>11</v>
      </c>
      <c r="K4" s="1" t="s">
        <v>27</v>
      </c>
      <c r="L4" s="1" t="s">
        <v>18</v>
      </c>
      <c r="M4" s="1" t="s">
        <v>28</v>
      </c>
    </row>
    <row r="5" spans="2:13" x14ac:dyDescent="0.25">
      <c r="B5" s="5" t="s">
        <v>33</v>
      </c>
      <c r="C5">
        <v>2</v>
      </c>
      <c r="D5">
        <v>0.3</v>
      </c>
      <c r="E5">
        <v>0.25</v>
      </c>
      <c r="F5">
        <v>11.78</v>
      </c>
      <c r="G5">
        <f t="shared" ref="G5:G13" si="0">C5*D5*E5*F5</f>
        <v>1.7669999999999999</v>
      </c>
      <c r="H5" s="2">
        <f t="shared" ref="H5:H14" si="1">G5*7</f>
        <v>12.369</v>
      </c>
      <c r="I5" s="2">
        <f t="shared" ref="I5:I14" si="2">G5*0.555</f>
        <v>0.98068500000000003</v>
      </c>
      <c r="J5" s="2">
        <f t="shared" ref="J5:J14" si="3">G5*0.835</f>
        <v>1.4754449999999999</v>
      </c>
      <c r="K5">
        <f>C5*((4*6*3)+(2*3*2))</f>
        <v>168</v>
      </c>
      <c r="L5">
        <f>C5*((2*3)+(2*5))</f>
        <v>32</v>
      </c>
      <c r="M5">
        <f>C5*1.1*120</f>
        <v>264</v>
      </c>
    </row>
    <row r="6" spans="2:13" x14ac:dyDescent="0.25">
      <c r="B6" s="5" t="s">
        <v>34</v>
      </c>
      <c r="C6">
        <v>2</v>
      </c>
      <c r="D6">
        <v>0.3</v>
      </c>
      <c r="E6">
        <v>0.25</v>
      </c>
      <c r="F6">
        <v>11.78</v>
      </c>
      <c r="G6">
        <f t="shared" si="0"/>
        <v>1.7669999999999999</v>
      </c>
      <c r="H6" s="2">
        <f t="shared" si="1"/>
        <v>12.369</v>
      </c>
      <c r="I6" s="2">
        <f t="shared" si="2"/>
        <v>0.98068500000000003</v>
      </c>
      <c r="J6" s="2">
        <f t="shared" si="3"/>
        <v>1.4754449999999999</v>
      </c>
      <c r="K6">
        <f>C6*((4*6*3)+(2*3*2)+6)</f>
        <v>180</v>
      </c>
      <c r="L6">
        <f>C6*((3*3)+(4*5))</f>
        <v>58</v>
      </c>
      <c r="M6">
        <f>C6*1.1*120</f>
        <v>264</v>
      </c>
    </row>
    <row r="7" spans="2:13" x14ac:dyDescent="0.25">
      <c r="B7" s="5" t="s">
        <v>1</v>
      </c>
      <c r="C7">
        <v>1</v>
      </c>
      <c r="D7">
        <v>0.3</v>
      </c>
      <c r="E7">
        <v>0.25</v>
      </c>
      <c r="F7">
        <v>14.95</v>
      </c>
      <c r="G7">
        <f t="shared" si="0"/>
        <v>1.1212499999999999</v>
      </c>
      <c r="H7" s="2">
        <f t="shared" si="1"/>
        <v>7.848749999999999</v>
      </c>
      <c r="I7" s="2">
        <f t="shared" si="2"/>
        <v>0.62229374999999998</v>
      </c>
      <c r="J7" s="2">
        <f t="shared" si="3"/>
        <v>0.93624374999999982</v>
      </c>
      <c r="K7">
        <v>0</v>
      </c>
      <c r="L7">
        <f>C7*((2*4)+(5*6*2)+(2*2*6))</f>
        <v>92</v>
      </c>
      <c r="M7">
        <f>C7*1.1*144</f>
        <v>158.4</v>
      </c>
    </row>
    <row r="8" spans="2:13" x14ac:dyDescent="0.25">
      <c r="B8" s="5" t="s">
        <v>35</v>
      </c>
      <c r="C8">
        <v>2</v>
      </c>
      <c r="D8">
        <v>0.3</v>
      </c>
      <c r="E8">
        <v>0.25</v>
      </c>
      <c r="F8">
        <v>15.45</v>
      </c>
      <c r="G8">
        <f t="shared" si="0"/>
        <v>2.3174999999999999</v>
      </c>
      <c r="H8" s="2">
        <f t="shared" si="1"/>
        <v>16.2225</v>
      </c>
      <c r="I8" s="2">
        <f t="shared" si="2"/>
        <v>1.2862125</v>
      </c>
      <c r="J8" s="2">
        <f t="shared" si="3"/>
        <v>1.9351124999999998</v>
      </c>
      <c r="K8">
        <v>0</v>
      </c>
      <c r="L8">
        <f>C8*((2*5)+(5*6*2)+(2*2*6)+6)</f>
        <v>200</v>
      </c>
      <c r="M8">
        <f>C8*1.1*144</f>
        <v>316.8</v>
      </c>
    </row>
    <row r="9" spans="2:13" x14ac:dyDescent="0.25">
      <c r="B9" s="5" t="s">
        <v>36</v>
      </c>
      <c r="C9">
        <v>1</v>
      </c>
      <c r="D9">
        <v>0.3</v>
      </c>
      <c r="E9">
        <v>0.25</v>
      </c>
      <c r="F9">
        <v>13.45</v>
      </c>
      <c r="G9">
        <f t="shared" si="0"/>
        <v>1.0087499999999998</v>
      </c>
      <c r="H9" s="2">
        <f t="shared" si="1"/>
        <v>7.0612499999999985</v>
      </c>
      <c r="I9" s="2">
        <f t="shared" si="2"/>
        <v>0.55985624999999994</v>
      </c>
      <c r="J9" s="2">
        <f t="shared" si="3"/>
        <v>0.84230624999999981</v>
      </c>
      <c r="K9">
        <v>0</v>
      </c>
      <c r="L9">
        <f>C9*((4*3)+(3*6*3)+(2*4)+(2*5)+(2*6))</f>
        <v>96</v>
      </c>
      <c r="M9">
        <f>C9*1.1*135</f>
        <v>148.5</v>
      </c>
    </row>
    <row r="10" spans="2:13" x14ac:dyDescent="0.25">
      <c r="B10" s="5" t="s">
        <v>37</v>
      </c>
      <c r="C10">
        <v>2</v>
      </c>
      <c r="D10">
        <v>0.1</v>
      </c>
      <c r="E10">
        <v>0.25</v>
      </c>
      <c r="F10">
        <v>14.95</v>
      </c>
      <c r="G10">
        <f t="shared" si="0"/>
        <v>0.74750000000000005</v>
      </c>
      <c r="H10" s="2">
        <f t="shared" si="1"/>
        <v>5.2324999999999999</v>
      </c>
      <c r="I10" s="2">
        <f t="shared" si="2"/>
        <v>0.41486250000000008</v>
      </c>
      <c r="J10" s="2">
        <f t="shared" si="3"/>
        <v>0.62416250000000006</v>
      </c>
      <c r="K10">
        <v>0</v>
      </c>
      <c r="L10">
        <f>C10*((7*6)+(1*4))</f>
        <v>92</v>
      </c>
      <c r="M10">
        <f>C10*0.3*135</f>
        <v>81</v>
      </c>
    </row>
    <row r="11" spans="2:13" x14ac:dyDescent="0.25">
      <c r="B11" s="5" t="s">
        <v>38</v>
      </c>
      <c r="C11">
        <v>4</v>
      </c>
      <c r="D11">
        <v>0.1</v>
      </c>
      <c r="E11">
        <v>0.25</v>
      </c>
      <c r="F11">
        <v>15.45</v>
      </c>
      <c r="G11">
        <f t="shared" si="0"/>
        <v>1.5449999999999999</v>
      </c>
      <c r="H11" s="2">
        <f t="shared" si="1"/>
        <v>10.815</v>
      </c>
      <c r="I11" s="2">
        <f t="shared" si="2"/>
        <v>0.85747499999999999</v>
      </c>
      <c r="J11" s="2">
        <f t="shared" si="3"/>
        <v>1.2900749999999999</v>
      </c>
      <c r="K11">
        <v>0</v>
      </c>
      <c r="L11">
        <f>C11*((7*6)+(1*5))</f>
        <v>188</v>
      </c>
      <c r="M11">
        <f>C11*0.3*144</f>
        <v>172.79999999999998</v>
      </c>
    </row>
    <row r="12" spans="2:13" x14ac:dyDescent="0.25">
      <c r="B12" s="5" t="s">
        <v>39</v>
      </c>
      <c r="C12">
        <v>2</v>
      </c>
      <c r="D12">
        <v>0.1</v>
      </c>
      <c r="E12">
        <v>0.25</v>
      </c>
      <c r="F12">
        <v>14.95</v>
      </c>
      <c r="G12">
        <f t="shared" si="0"/>
        <v>0.74750000000000005</v>
      </c>
      <c r="H12" s="2">
        <f t="shared" si="1"/>
        <v>5.2324999999999999</v>
      </c>
      <c r="I12" s="2">
        <f t="shared" si="2"/>
        <v>0.41486250000000008</v>
      </c>
      <c r="J12" s="2">
        <f t="shared" si="3"/>
        <v>0.62416250000000006</v>
      </c>
      <c r="K12">
        <v>0</v>
      </c>
      <c r="L12">
        <f>C12*((7*6)+(1*4))</f>
        <v>92</v>
      </c>
      <c r="M12">
        <f>C12*0.3*135</f>
        <v>81</v>
      </c>
    </row>
    <row r="13" spans="2:13" x14ac:dyDescent="0.25">
      <c r="B13" s="5" t="s">
        <v>40</v>
      </c>
      <c r="C13">
        <v>1</v>
      </c>
      <c r="D13" s="2">
        <v>0.05</v>
      </c>
      <c r="E13">
        <v>13.36687</v>
      </c>
      <c r="F13">
        <v>13.36687</v>
      </c>
      <c r="G13">
        <f t="shared" si="0"/>
        <v>8.9336606798450013</v>
      </c>
      <c r="H13" s="2">
        <f t="shared" si="1"/>
        <v>62.535624758915006</v>
      </c>
      <c r="I13" s="2">
        <f t="shared" si="2"/>
        <v>4.9581816773139762</v>
      </c>
      <c r="J13" s="2">
        <f t="shared" si="3"/>
        <v>7.4596066676705757</v>
      </c>
    </row>
    <row r="14" spans="2:13" x14ac:dyDescent="0.25">
      <c r="B14" s="6" t="s">
        <v>5</v>
      </c>
      <c r="C14" s="1"/>
      <c r="D14" s="1"/>
      <c r="E14" s="1"/>
      <c r="F14" s="1"/>
      <c r="G14" s="1">
        <f>SUM(G5:G13)</f>
        <v>19.955160679845001</v>
      </c>
      <c r="H14" s="3">
        <f t="shared" si="1"/>
        <v>139.68612475891501</v>
      </c>
      <c r="I14" s="3">
        <f t="shared" si="2"/>
        <v>11.075114177313976</v>
      </c>
      <c r="J14" s="3">
        <f t="shared" si="3"/>
        <v>16.662559167670576</v>
      </c>
      <c r="K14" s="1">
        <f>SUM(K5:K13)</f>
        <v>348</v>
      </c>
      <c r="L14" s="1">
        <f t="shared" ref="L14:M14" si="4">SUM(L5:L13)</f>
        <v>850</v>
      </c>
      <c r="M14" s="1">
        <f t="shared" si="4"/>
        <v>1486.5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1DA2-D8A4-4C3B-BE60-3C1334E1D798}">
  <dimension ref="C5:K7"/>
  <sheetViews>
    <sheetView workbookViewId="0">
      <selection activeCell="I9" sqref="I9"/>
    </sheetView>
  </sheetViews>
  <sheetFormatPr baseColWidth="10" defaultRowHeight="15" x14ac:dyDescent="0.25"/>
  <cols>
    <col min="3" max="4" width="4" bestFit="1" customWidth="1"/>
    <col min="5" max="5" width="6" bestFit="1" customWidth="1"/>
    <col min="6" max="6" width="5.5703125" bestFit="1" customWidth="1"/>
    <col min="7" max="7" width="9.7109375" bestFit="1" customWidth="1"/>
    <col min="8" max="8" width="7.140625" bestFit="1" customWidth="1"/>
    <col min="9" max="9" width="11.140625" bestFit="1" customWidth="1"/>
    <col min="10" max="10" width="12.85546875" bestFit="1" customWidth="1"/>
  </cols>
  <sheetData>
    <row r="5" spans="3:11" x14ac:dyDescent="0.25">
      <c r="C5" s="1" t="s">
        <v>1</v>
      </c>
      <c r="D5" s="1" t="s">
        <v>2</v>
      </c>
      <c r="E5" s="1" t="s">
        <v>0</v>
      </c>
      <c r="F5" s="1" t="s">
        <v>12</v>
      </c>
      <c r="G5" s="1" t="s">
        <v>9</v>
      </c>
      <c r="H5" s="1" t="s">
        <v>10</v>
      </c>
      <c r="I5" s="1" t="s">
        <v>11</v>
      </c>
      <c r="J5" s="1" t="s">
        <v>21</v>
      </c>
      <c r="K5" s="1" t="s">
        <v>3</v>
      </c>
    </row>
    <row r="6" spans="3:11" x14ac:dyDescent="0.25">
      <c r="C6">
        <v>0.3</v>
      </c>
      <c r="D6">
        <v>0.4</v>
      </c>
      <c r="E6">
        <f>(10.65*4)+(11.97*4)</f>
        <v>90.48</v>
      </c>
      <c r="F6" s="2">
        <f>C6*D6*E6</f>
        <v>10.8576</v>
      </c>
      <c r="G6" s="2">
        <f>F6*7</f>
        <v>76.003199999999993</v>
      </c>
      <c r="H6" s="2">
        <f>F6*0.555</f>
        <v>6.0259680000000007</v>
      </c>
      <c r="I6" s="2">
        <f>F6*0.835</f>
        <v>9.0660959999999999</v>
      </c>
      <c r="J6" t="s">
        <v>22</v>
      </c>
      <c r="K6">
        <f>(((3*4)+(4*4)+(4*5)+(4*6*2))*4)+(((4*3)+(4*5)+(4*6*4))*4)</f>
        <v>896</v>
      </c>
    </row>
    <row r="7" spans="3:11" x14ac:dyDescent="0.25">
      <c r="J7" t="s">
        <v>25</v>
      </c>
      <c r="K7">
        <f>(1.4*126*4)+(1.4*114*4)</f>
        <v>1344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6067-F98F-48ED-AD44-72C81899301A}">
  <dimension ref="A4:M9"/>
  <sheetViews>
    <sheetView workbookViewId="0">
      <selection activeCell="L5" sqref="L5"/>
    </sheetView>
  </sheetViews>
  <sheetFormatPr baseColWidth="10" defaultRowHeight="15" x14ac:dyDescent="0.25"/>
  <cols>
    <col min="1" max="1" width="11" bestFit="1" customWidth="1"/>
    <col min="3" max="4" width="4" bestFit="1" customWidth="1"/>
    <col min="5" max="5" width="4.5703125" bestFit="1" customWidth="1"/>
    <col min="6" max="6" width="6" bestFit="1" customWidth="1"/>
    <col min="7" max="7" width="12" bestFit="1" customWidth="1"/>
    <col min="8" max="8" width="11.85546875" bestFit="1" customWidth="1"/>
    <col min="9" max="9" width="14.28515625" bestFit="1" customWidth="1"/>
    <col min="10" max="10" width="19" bestFit="1" customWidth="1"/>
    <col min="11" max="11" width="9.85546875" bestFit="1" customWidth="1"/>
    <col min="12" max="12" width="7.140625" bestFit="1" customWidth="1"/>
    <col min="13" max="13" width="11.28515625" customWidth="1"/>
  </cols>
  <sheetData>
    <row r="4" spans="1:13" x14ac:dyDescent="0.25">
      <c r="B4" s="1" t="s">
        <v>3</v>
      </c>
      <c r="C4" s="1" t="s">
        <v>1</v>
      </c>
      <c r="D4" s="1" t="s">
        <v>2</v>
      </c>
      <c r="E4" s="1" t="s">
        <v>7</v>
      </c>
      <c r="F4" s="1" t="s">
        <v>12</v>
      </c>
      <c r="G4" s="1" t="s">
        <v>4</v>
      </c>
      <c r="H4" s="1" t="s">
        <v>6</v>
      </c>
      <c r="I4" s="1" t="s">
        <v>8</v>
      </c>
      <c r="J4" s="1" t="s">
        <v>44</v>
      </c>
      <c r="K4" s="1" t="s">
        <v>9</v>
      </c>
      <c r="L4" s="1" t="s">
        <v>10</v>
      </c>
      <c r="M4" s="1" t="s">
        <v>11</v>
      </c>
    </row>
    <row r="5" spans="1:13" x14ac:dyDescent="0.25">
      <c r="A5" s="1" t="s">
        <v>42</v>
      </c>
      <c r="B5">
        <v>9</v>
      </c>
      <c r="C5">
        <v>1</v>
      </c>
      <c r="D5">
        <v>1</v>
      </c>
      <c r="E5" s="2">
        <v>0.35</v>
      </c>
      <c r="F5">
        <f>C5*D5*E5*B5</f>
        <v>3.15</v>
      </c>
      <c r="G5" s="9">
        <f>((C5-0.1)/0.15)*C5</f>
        <v>6</v>
      </c>
      <c r="H5" s="9">
        <f>((D5-0.1)/0.15)*D5</f>
        <v>6</v>
      </c>
      <c r="I5" s="2">
        <f>(G5*B5)+(H5*B5)</f>
        <v>108</v>
      </c>
      <c r="J5" s="2">
        <f>I5/6</f>
        <v>18</v>
      </c>
      <c r="K5" s="2">
        <f>F5*7</f>
        <v>22.05</v>
      </c>
      <c r="L5" s="2">
        <f>F5*0.555</f>
        <v>1.7482500000000001</v>
      </c>
      <c r="M5" s="2">
        <f>F5*0.835</f>
        <v>2.6302499999999998</v>
      </c>
    </row>
    <row r="6" spans="1:13" x14ac:dyDescent="0.25">
      <c r="A6" s="1" t="s">
        <v>43</v>
      </c>
      <c r="B6">
        <v>3</v>
      </c>
      <c r="C6">
        <v>0.7</v>
      </c>
      <c r="D6">
        <v>0.7</v>
      </c>
      <c r="E6" s="2">
        <v>0.35</v>
      </c>
      <c r="F6" s="2">
        <f t="shared" ref="F6" si="0">C6*D6*E6*B6</f>
        <v>0.51449999999999985</v>
      </c>
      <c r="G6" s="9">
        <f>((C6-0.1)/0.15)*C6</f>
        <v>2.8</v>
      </c>
      <c r="H6" s="9">
        <f>((D6-0.1)/0.15)*D6</f>
        <v>2.8</v>
      </c>
      <c r="I6" s="2">
        <f t="shared" ref="I6" si="1">(G6*B6)+(H6*B6)</f>
        <v>16.799999999999997</v>
      </c>
      <c r="J6" s="2">
        <f>I6/6</f>
        <v>2.7999999999999994</v>
      </c>
      <c r="K6" s="2">
        <f>F6*7</f>
        <v>3.6014999999999988</v>
      </c>
      <c r="L6" s="2">
        <f>F6*0.555</f>
        <v>0.28554749999999995</v>
      </c>
      <c r="M6" s="2">
        <f>F6*0.835</f>
        <v>0.42960749999999986</v>
      </c>
    </row>
    <row r="7" spans="1:13" x14ac:dyDescent="0.25">
      <c r="A7" s="1" t="s">
        <v>5</v>
      </c>
      <c r="B7" s="1">
        <f>SUM(B5:B6)</f>
        <v>12</v>
      </c>
      <c r="F7" s="1">
        <f>SUM(F5:F6)</f>
        <v>3.6644999999999999</v>
      </c>
      <c r="H7" s="1"/>
      <c r="I7" s="3">
        <f>SUM(I5:I6)</f>
        <v>124.8</v>
      </c>
      <c r="J7" s="3">
        <f>SUM(J5:J6)</f>
        <v>20.8</v>
      </c>
      <c r="K7" s="3">
        <f>SUM(K5:K6)</f>
        <v>25.651499999999999</v>
      </c>
      <c r="L7" s="3">
        <f>SUM(L5:L6)</f>
        <v>2.0337974999999999</v>
      </c>
      <c r="M7" s="3">
        <f>SUM(M5:M6)</f>
        <v>3.0598574999999997</v>
      </c>
    </row>
    <row r="9" spans="1:13" x14ac:dyDescent="0.25">
      <c r="G9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28C0-7B61-4A0B-8045-3A93D5F647E1}">
  <dimension ref="C2:Q16"/>
  <sheetViews>
    <sheetView topLeftCell="D1" workbookViewId="0">
      <selection activeCell="Q16" sqref="Q16"/>
    </sheetView>
  </sheetViews>
  <sheetFormatPr baseColWidth="10" defaultRowHeight="15" x14ac:dyDescent="0.25"/>
  <cols>
    <col min="4" max="5" width="4" bestFit="1" customWidth="1"/>
    <col min="6" max="6" width="2.28515625" bestFit="1" customWidth="1"/>
    <col min="7" max="7" width="3.7109375" bestFit="1" customWidth="1"/>
    <col min="9" max="9" width="7.140625" bestFit="1" customWidth="1"/>
    <col min="10" max="10" width="11.140625" bestFit="1" customWidth="1"/>
    <col min="11" max="11" width="12.85546875" bestFit="1" customWidth="1"/>
    <col min="12" max="12" width="13.42578125" bestFit="1" customWidth="1"/>
    <col min="13" max="13" width="14.28515625" bestFit="1" customWidth="1"/>
  </cols>
  <sheetData>
    <row r="2" spans="3:17" x14ac:dyDescent="0.25">
      <c r="K2" s="7" t="s">
        <v>26</v>
      </c>
      <c r="L2" s="7"/>
      <c r="M2" s="7"/>
    </row>
    <row r="3" spans="3:17" x14ac:dyDescent="0.25">
      <c r="C3" s="1" t="s">
        <v>3</v>
      </c>
      <c r="D3" s="1" t="s">
        <v>1</v>
      </c>
      <c r="E3" s="1" t="s">
        <v>2</v>
      </c>
      <c r="F3" s="1" t="s">
        <v>7</v>
      </c>
      <c r="G3" s="1" t="s">
        <v>12</v>
      </c>
      <c r="H3" s="1" t="s">
        <v>9</v>
      </c>
      <c r="I3" s="1" t="s">
        <v>10</v>
      </c>
      <c r="J3" s="1" t="s">
        <v>11</v>
      </c>
      <c r="K3" s="1" t="s">
        <v>21</v>
      </c>
      <c r="L3" s="1" t="s">
        <v>23</v>
      </c>
      <c r="M3" s="1" t="s">
        <v>24</v>
      </c>
      <c r="N3" s="1" t="s">
        <v>46</v>
      </c>
      <c r="P3" s="1" t="s">
        <v>49</v>
      </c>
      <c r="Q3" s="1" t="s">
        <v>48</v>
      </c>
    </row>
    <row r="4" spans="3:17" x14ac:dyDescent="0.25">
      <c r="C4">
        <v>9</v>
      </c>
      <c r="D4">
        <v>0.3</v>
      </c>
      <c r="E4">
        <v>0.3</v>
      </c>
      <c r="F4">
        <v>1</v>
      </c>
      <c r="G4" s="1">
        <f>C4*D4*E4*F4</f>
        <v>0.80999999999999994</v>
      </c>
      <c r="H4" s="1">
        <f>G4*7</f>
        <v>5.67</v>
      </c>
      <c r="I4" s="1">
        <f>G4*0.555</f>
        <v>0.44955000000000001</v>
      </c>
      <c r="J4" s="1">
        <f>G4*0.835</f>
        <v>0.6763499999999999</v>
      </c>
      <c r="K4" s="4" t="s">
        <v>22</v>
      </c>
      <c r="L4">
        <v>6</v>
      </c>
      <c r="M4" s="1">
        <f>(C4*L4*(F4+Zapatas!E5+0.2+0.4))</f>
        <v>105.30000000000001</v>
      </c>
      <c r="N4" s="10">
        <f>M4/6</f>
        <v>17.55</v>
      </c>
      <c r="P4" s="10">
        <f>N4+N6</f>
        <v>20.75</v>
      </c>
      <c r="Q4" s="10">
        <f>N5+N7</f>
        <v>12.95</v>
      </c>
    </row>
    <row r="5" spans="3:17" x14ac:dyDescent="0.25">
      <c r="K5" t="s">
        <v>25</v>
      </c>
      <c r="L5">
        <v>7</v>
      </c>
      <c r="M5" s="1">
        <f>L5*C4*1</f>
        <v>63</v>
      </c>
      <c r="N5" s="10">
        <f>M5/6</f>
        <v>10.5</v>
      </c>
    </row>
    <row r="6" spans="3:17" x14ac:dyDescent="0.25">
      <c r="C6">
        <v>3</v>
      </c>
      <c r="D6">
        <v>0.2</v>
      </c>
      <c r="E6">
        <v>0.1</v>
      </c>
      <c r="F6">
        <v>1</v>
      </c>
      <c r="G6" s="1">
        <f>C6*D6*E6*F6</f>
        <v>6.0000000000000012E-2</v>
      </c>
      <c r="H6" s="1">
        <f>G6*7</f>
        <v>0.4200000000000001</v>
      </c>
      <c r="I6" s="1">
        <f>G6*0.555</f>
        <v>3.330000000000001E-2</v>
      </c>
      <c r="J6" s="1">
        <f>G6*0.835</f>
        <v>5.0100000000000006E-2</v>
      </c>
      <c r="K6" s="4" t="s">
        <v>22</v>
      </c>
      <c r="L6">
        <v>4</v>
      </c>
      <c r="M6" s="1">
        <f>(C6*L6*(F6+Zapatas!E7+0.2+0.4))</f>
        <v>19.200000000000003</v>
      </c>
      <c r="N6" s="10">
        <f>M6/6</f>
        <v>3.2000000000000006</v>
      </c>
    </row>
    <row r="7" spans="3:17" x14ac:dyDescent="0.25">
      <c r="K7" t="s">
        <v>25</v>
      </c>
      <c r="L7">
        <v>7</v>
      </c>
      <c r="M7" s="1">
        <f>L7*C6*0.7</f>
        <v>14.7</v>
      </c>
      <c r="N7" s="10">
        <f>M7/6</f>
        <v>2.4499999999999997</v>
      </c>
    </row>
    <row r="13" spans="3:17" x14ac:dyDescent="0.25">
      <c r="P13">
        <v>54</v>
      </c>
      <c r="Q13">
        <v>64</v>
      </c>
    </row>
    <row r="14" spans="3:17" x14ac:dyDescent="0.25">
      <c r="P14">
        <v>12</v>
      </c>
      <c r="Q14">
        <v>24</v>
      </c>
    </row>
    <row r="15" spans="3:17" x14ac:dyDescent="0.25">
      <c r="P15">
        <f>P13+P14</f>
        <v>66</v>
      </c>
      <c r="Q15">
        <v>24</v>
      </c>
    </row>
    <row r="16" spans="3:17" x14ac:dyDescent="0.25">
      <c r="Q16">
        <f>SUM(Q13:Q15)</f>
        <v>112</v>
      </c>
    </row>
  </sheetData>
  <mergeCells count="1"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08F4-CB9F-4B08-B090-BBB3FD037AAF}">
  <dimension ref="D3:Q8"/>
  <sheetViews>
    <sheetView tabSelected="1" topLeftCell="E1" workbookViewId="0">
      <selection activeCell="M6" sqref="M6"/>
    </sheetView>
  </sheetViews>
  <sheetFormatPr baseColWidth="10" defaultRowHeight="15" x14ac:dyDescent="0.25"/>
  <cols>
    <col min="4" max="4" width="10.28515625" bestFit="1" customWidth="1"/>
    <col min="5" max="6" width="4" bestFit="1" customWidth="1"/>
    <col min="7" max="7" width="2.28515625" bestFit="1" customWidth="1"/>
    <col min="8" max="8" width="3.7109375" bestFit="1" customWidth="1"/>
    <col min="9" max="9" width="9.7109375" bestFit="1" customWidth="1"/>
    <col min="10" max="10" width="7.140625" bestFit="1" customWidth="1"/>
    <col min="11" max="11" width="11.140625" bestFit="1" customWidth="1"/>
    <col min="12" max="12" width="12.85546875" bestFit="1" customWidth="1"/>
    <col min="13" max="13" width="13.42578125" bestFit="1" customWidth="1"/>
    <col min="14" max="14" width="14.28515625" bestFit="1" customWidth="1"/>
    <col min="15" max="15" width="19" bestFit="1" customWidth="1"/>
  </cols>
  <sheetData>
    <row r="3" spans="4:17" x14ac:dyDescent="0.25">
      <c r="L3" s="8" t="s">
        <v>26</v>
      </c>
      <c r="M3" s="8"/>
      <c r="N3" s="8"/>
    </row>
    <row r="4" spans="4:17" x14ac:dyDescent="0.25">
      <c r="D4" s="1" t="s">
        <v>3</v>
      </c>
      <c r="E4" s="1" t="s">
        <v>1</v>
      </c>
      <c r="F4" s="1" t="s">
        <v>2</v>
      </c>
      <c r="G4" s="1" t="s">
        <v>7</v>
      </c>
      <c r="H4" s="1" t="s">
        <v>12</v>
      </c>
      <c r="I4" s="1" t="s">
        <v>9</v>
      </c>
      <c r="J4" s="1" t="s">
        <v>10</v>
      </c>
      <c r="K4" s="1" t="s">
        <v>11</v>
      </c>
      <c r="L4" s="1" t="s">
        <v>21</v>
      </c>
      <c r="M4" s="1" t="s">
        <v>23</v>
      </c>
      <c r="N4" s="1" t="s">
        <v>24</v>
      </c>
      <c r="O4" s="1" t="s">
        <v>46</v>
      </c>
      <c r="P4" s="1" t="s">
        <v>47</v>
      </c>
      <c r="Q4" s="1" t="s">
        <v>48</v>
      </c>
    </row>
    <row r="5" spans="4:17" x14ac:dyDescent="0.25">
      <c r="D5">
        <v>9</v>
      </c>
      <c r="E5">
        <v>0.3</v>
      </c>
      <c r="F5">
        <v>0.3</v>
      </c>
      <c r="G5">
        <v>3</v>
      </c>
      <c r="H5" s="1">
        <f>D5*E5*F5*G5</f>
        <v>2.4299999999999997</v>
      </c>
      <c r="I5" s="1">
        <f>H5*7</f>
        <v>17.009999999999998</v>
      </c>
      <c r="J5" s="1">
        <f>H5*0.555</f>
        <v>1.3486499999999999</v>
      </c>
      <c r="K5" s="1">
        <f>H5*0.835</f>
        <v>2.0290499999999998</v>
      </c>
      <c r="L5" s="4" t="s">
        <v>45</v>
      </c>
      <c r="M5">
        <v>6</v>
      </c>
      <c r="N5" s="1">
        <f>(D5*M5*(G5+Zapatas!F6+0.2+0.4))+(0.6*M5)</f>
        <v>225.78300000000002</v>
      </c>
      <c r="O5" s="10">
        <f>N5/6</f>
        <v>37.630500000000005</v>
      </c>
      <c r="P5" s="10">
        <f>O5+O7</f>
        <v>45.230500000000006</v>
      </c>
      <c r="Q5" s="10">
        <f>O6+O8</f>
        <v>51.8</v>
      </c>
    </row>
    <row r="6" spans="4:17" x14ac:dyDescent="0.25">
      <c r="L6" t="s">
        <v>25</v>
      </c>
      <c r="M6">
        <v>28</v>
      </c>
      <c r="N6" s="1">
        <f>M6*D5*1</f>
        <v>252</v>
      </c>
      <c r="O6" s="10">
        <f>N6/6</f>
        <v>42</v>
      </c>
    </row>
    <row r="7" spans="4:17" x14ac:dyDescent="0.25">
      <c r="D7">
        <v>3</v>
      </c>
      <c r="E7">
        <v>0.2</v>
      </c>
      <c r="F7">
        <v>0.1</v>
      </c>
      <c r="G7">
        <v>3</v>
      </c>
      <c r="H7" s="1">
        <f>D7*E7*F7*G7</f>
        <v>0.18000000000000005</v>
      </c>
      <c r="I7" s="1">
        <f>H7*7</f>
        <v>1.2600000000000002</v>
      </c>
      <c r="J7" s="1">
        <f>H7*0.555</f>
        <v>9.990000000000003E-2</v>
      </c>
      <c r="K7" s="1">
        <f>H7*0.835</f>
        <v>0.15030000000000004</v>
      </c>
      <c r="L7" s="4" t="s">
        <v>45</v>
      </c>
      <c r="M7">
        <v>4</v>
      </c>
      <c r="N7" s="1">
        <f>(D7*M7*(G7+Zapatas!F8+0.2+0.4))+(0.6*M7)</f>
        <v>45.6</v>
      </c>
      <c r="O7" s="10">
        <f>N7/6</f>
        <v>7.6000000000000005</v>
      </c>
    </row>
    <row r="8" spans="4:17" x14ac:dyDescent="0.25">
      <c r="L8" t="s">
        <v>25</v>
      </c>
      <c r="M8">
        <v>28</v>
      </c>
      <c r="N8" s="1">
        <f>M8*D7*0.7</f>
        <v>58.8</v>
      </c>
      <c r="O8" s="10">
        <f>N8/6</f>
        <v>9.7999999999999989</v>
      </c>
    </row>
  </sheetData>
  <mergeCells count="1"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Vigas Superiores</vt:lpstr>
      <vt:lpstr>Viga Cimiento</vt:lpstr>
      <vt:lpstr>Zapatas</vt:lpstr>
      <vt:lpstr>Pedeztal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diaz romero</dc:creator>
  <cp:lastModifiedBy>ferney diaz romero</cp:lastModifiedBy>
  <dcterms:created xsi:type="dcterms:W3CDTF">2015-06-05T18:19:34Z</dcterms:created>
  <dcterms:modified xsi:type="dcterms:W3CDTF">2022-02-03T02:27:29Z</dcterms:modified>
</cp:coreProperties>
</file>