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ento_zošit"/>
  <mc:AlternateContent xmlns:mc="http://schemas.openxmlformats.org/markup-compatibility/2006">
    <mc:Choice Requires="x15">
      <x15ac:absPath xmlns:x15ac="http://schemas.microsoft.com/office/spreadsheetml/2010/11/ac" url="D:\Praca_LM\Študenti\"/>
    </mc:Choice>
  </mc:AlternateContent>
  <xr:revisionPtr revIDLastSave="0" documentId="13_ncr:1_{25A705B0-AC59-4807-9900-7AE6A03A3442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CP" sheetId="30" r:id="rId1"/>
  </sheets>
  <definedNames>
    <definedName name="AND">#REF!</definedName>
    <definedName name="_xlnm.Print_Area" localSheetId="0">CP!$B$2:$K$58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30" l="1"/>
  <c r="R39" i="30"/>
  <c r="R40" i="30"/>
  <c r="R41" i="30"/>
  <c r="R38" i="30"/>
  <c r="B35" i="30" l="1"/>
  <c r="B18" i="30"/>
  <c r="B40" i="30" s="1"/>
  <c r="B25" i="30"/>
  <c r="B41" i="30" s="1"/>
  <c r="G35" i="30"/>
  <c r="O24" i="30"/>
  <c r="K58" i="30"/>
  <c r="B42" i="30" l="1"/>
  <c r="B47" i="30"/>
  <c r="B48" i="30" l="1"/>
  <c r="B49" i="30" s="1"/>
  <c r="B50" i="30" s="1"/>
  <c r="B52" i="30" s="1"/>
  <c r="B53" i="30" s="1"/>
  <c r="B54" i="30" s="1"/>
  <c r="B55" i="30" s="1"/>
  <c r="Q41" i="30"/>
  <c r="Q38" i="30"/>
  <c r="Q40" i="30"/>
  <c r="O34" i="30"/>
  <c r="Q39" i="30" l="1"/>
  <c r="F15" i="30"/>
  <c r="F16" i="30"/>
  <c r="F17" i="30"/>
  <c r="F21" i="30"/>
  <c r="G21" i="30" s="1"/>
  <c r="F22" i="30"/>
  <c r="F23" i="30"/>
  <c r="F24" i="30"/>
  <c r="M47" i="30" l="1"/>
  <c r="O21" i="30" l="1"/>
  <c r="O23" i="30"/>
  <c r="O22" i="30"/>
  <c r="O17" i="30"/>
  <c r="O16" i="30"/>
  <c r="O15" i="30"/>
  <c r="M44" i="30" l="1"/>
  <c r="J28" i="30"/>
  <c r="H23" i="30"/>
  <c r="J23" i="30" s="1"/>
  <c r="G23" i="30"/>
  <c r="K28" i="30" l="1"/>
  <c r="P23" i="30"/>
  <c r="Q23" i="30" s="1"/>
  <c r="K23" i="30"/>
  <c r="R23" i="30" l="1"/>
  <c r="H22" i="30"/>
  <c r="J22" i="30" s="1"/>
  <c r="G22" i="30"/>
  <c r="P22" i="30" l="1"/>
  <c r="Q22" i="30" s="1"/>
  <c r="K22" i="30"/>
  <c r="R22" i="30" l="1"/>
  <c r="J30" i="30"/>
  <c r="J29" i="30"/>
  <c r="J34" i="30"/>
  <c r="J33" i="30"/>
  <c r="K30" i="30" l="1"/>
  <c r="K29" i="30"/>
  <c r="K34" i="30"/>
  <c r="K33" i="30"/>
  <c r="B16" i="30" l="1"/>
  <c r="B17" i="30" s="1"/>
  <c r="B21" i="30" s="1"/>
  <c r="H17" i="30"/>
  <c r="J17" i="30" s="1"/>
  <c r="G17" i="30"/>
  <c r="P17" i="30" l="1"/>
  <c r="Q17" i="30" s="1"/>
  <c r="K17" i="30"/>
  <c r="G24" i="30"/>
  <c r="H24" i="30"/>
  <c r="J24" i="30" s="1"/>
  <c r="H16" i="30"/>
  <c r="J16" i="30" s="1"/>
  <c r="H15" i="30"/>
  <c r="J15" i="30" s="1"/>
  <c r="G16" i="30"/>
  <c r="G15" i="30"/>
  <c r="R17" i="30" l="1"/>
  <c r="G18" i="30"/>
  <c r="J18" i="30"/>
  <c r="P24" i="30"/>
  <c r="Q24" i="30" s="1"/>
  <c r="G25" i="30"/>
  <c r="P15" i="30"/>
  <c r="Q15" i="30" s="1"/>
  <c r="P16" i="30"/>
  <c r="Q16" i="30" s="1"/>
  <c r="K24" i="30"/>
  <c r="K16" i="30"/>
  <c r="K15" i="30"/>
  <c r="K18" i="30" s="1"/>
  <c r="H21" i="30"/>
  <c r="J21" i="30" s="1"/>
  <c r="J25" i="30" s="1"/>
  <c r="R15" i="30" l="1"/>
  <c r="R24" i="30"/>
  <c r="R16" i="30"/>
  <c r="K40" i="30"/>
  <c r="G37" i="30"/>
  <c r="P21" i="30" l="1"/>
  <c r="K21" i="30"/>
  <c r="K25" i="30" s="1"/>
  <c r="I31" i="30" s="1"/>
  <c r="J31" i="30" s="1"/>
  <c r="K31" i="30" s="1"/>
  <c r="K41" i="30" l="1"/>
  <c r="J32" i="30"/>
  <c r="J35" i="30" s="1"/>
  <c r="J37" i="30" s="1"/>
  <c r="N44" i="30"/>
  <c r="O44" i="30" s="1"/>
  <c r="P44" i="30" s="1"/>
  <c r="Q21" i="30"/>
  <c r="R21" i="30" s="1"/>
  <c r="B22" i="30"/>
  <c r="B23" i="30" s="1"/>
  <c r="B24" i="30" s="1"/>
  <c r="B28" i="30" s="1"/>
  <c r="K32" i="30" l="1"/>
  <c r="K35" i="30" s="1"/>
  <c r="N47" i="30"/>
  <c r="O47" i="30" s="1"/>
  <c r="P47" i="30" s="1"/>
  <c r="B29" i="30"/>
  <c r="B30" i="30" s="1"/>
  <c r="B31" i="30" s="1"/>
  <c r="B32" i="30" s="1"/>
  <c r="B33" i="30" s="1"/>
  <c r="B34" i="30" s="1"/>
  <c r="K42" i="30" l="1"/>
  <c r="K43" i="30" s="1"/>
  <c r="K37" i="30"/>
</calcChain>
</file>

<file path=xl/sharedStrings.xml><?xml version="1.0" encoding="utf-8"?>
<sst xmlns="http://schemas.openxmlformats.org/spreadsheetml/2006/main" count="101" uniqueCount="86">
  <si>
    <t>ks</t>
  </si>
  <si>
    <t>PČ</t>
  </si>
  <si>
    <t>Skrátený popis dodávaného materiálu</t>
  </si>
  <si>
    <t>M.j.</t>
  </si>
  <si>
    <t>Počet</t>
  </si>
  <si>
    <t>Spolu</t>
  </si>
  <si>
    <t>JC (€/M.J.) materiál</t>
  </si>
  <si>
    <t>JC (€/M.J.) práca</t>
  </si>
  <si>
    <t>Poznámky:</t>
  </si>
  <si>
    <t>Spolu materiál</t>
  </si>
  <si>
    <t>Spolu práca</t>
  </si>
  <si>
    <t>Drobný inštalačný materiál</t>
  </si>
  <si>
    <t>kpl</t>
  </si>
  <si>
    <t>ACS/EZS Box - Nástenná skriňa 900x543x140mm</t>
  </si>
  <si>
    <t>Dokumentácia, projektový manažment, ostatné</t>
  </si>
  <si>
    <t>Oživenie, konfigurácia a nastavenie pohľadov kamier</t>
  </si>
  <si>
    <t>Oživenie, konfigurácia a nastavenie prístupového a zabezpečovacieho systému</t>
  </si>
  <si>
    <t>Projekt skutočného vyhotovenia</t>
  </si>
  <si>
    <t>PPV</t>
  </si>
  <si>
    <t>Projektový menežment</t>
  </si>
  <si>
    <t>Vypratanie staveniska</t>
  </si>
  <si>
    <t>Dopravné náklady</t>
  </si>
  <si>
    <t>Rekapitulácia:</t>
  </si>
  <si>
    <t>Sumár:</t>
  </si>
  <si>
    <t>Dvere k oceľoplechovej skrini</t>
  </si>
  <si>
    <t>Zamykací mechanizmus pre dvere nástennej skrine</t>
  </si>
  <si>
    <t>Odhad pracovnej činnosti</t>
  </si>
  <si>
    <t>Počet osôb</t>
  </si>
  <si>
    <t>Hodiny</t>
  </si>
  <si>
    <t>Plat €/h</t>
  </si>
  <si>
    <t>Projektant</t>
  </si>
  <si>
    <t>SLP technik</t>
  </si>
  <si>
    <t>Stavbyvedúci</t>
  </si>
  <si>
    <t>IP technik</t>
  </si>
  <si>
    <t>Nákup materiál SPOLU</t>
  </si>
  <si>
    <t>Marža</t>
  </si>
  <si>
    <t>Práca nákup</t>
  </si>
  <si>
    <t>Práca predaj SPOLU</t>
  </si>
  <si>
    <t>Marža [%]</t>
  </si>
  <si>
    <t>Dodávateľ</t>
  </si>
  <si>
    <t>Cenová ponuka</t>
  </si>
  <si>
    <t>Predaj</t>
  </si>
  <si>
    <t xml:space="preserve">Záručná doba na pasívne časti systému (kabeláž, rozvádzače, konektory) je 60mesiacov. </t>
  </si>
  <si>
    <t>Záručná doba na aktívne zariadenia je 24mesiacov.</t>
  </si>
  <si>
    <t xml:space="preserve">Záručná doba na batérie a napájacie zdroje je 12mesiacov. </t>
  </si>
  <si>
    <t>Stavebná pripravenosť stien, stropov, podláh a iných stavebných konštrukcií nie je predmetom riešenia cenovej ponuky</t>
  </si>
  <si>
    <t xml:space="preserve">V cenovej ponuke je zahrnutá výhradne základná konfigurácia, test a oživenie zariadení. Dodatočné nastavenia špeciálnych požiadaviek budú spoplatnené sumou 50€/hod. </t>
  </si>
  <si>
    <t xml:space="preserve">Množstvo kabeláže a inštalačného materiálu je orientačné, faktúrovaná bude ich skutočná spotreba. </t>
  </si>
  <si>
    <t xml:space="preserve">Tento dokument je duševným vlastníctvom autorov a podlieha autorskému zákonu. </t>
  </si>
  <si>
    <t xml:space="preserve">O termíne ukončenia inštalačných prác je nutné informovať sa po záväznom objednaní (doba bude určena podľa aktuálne dostupných kapacít technikov).  </t>
  </si>
  <si>
    <t xml:space="preserve">Pre uplatnenie si záruky je objednávateľ povinný vyzvať spol. LAST MILE spol. s r.o. k predloženiu plánu pravidelných servisných prehliadok. </t>
  </si>
  <si>
    <t>Prístupový a zabezpečovací systém (ACS/EZS)</t>
  </si>
  <si>
    <t>Koeficient 
(Prirážka materiál)</t>
  </si>
  <si>
    <t>Nákup materiál</t>
  </si>
  <si>
    <t>Nákupná materiál spolu</t>
  </si>
  <si>
    <t>Počet výjazdov</t>
  </si>
  <si>
    <t>Celková cena</t>
  </si>
  <si>
    <t>1 výjazd v BA
(Tam aj späť)</t>
  </si>
  <si>
    <t>Mimo BA
[€/km]</t>
  </si>
  <si>
    <t>Zisk materiál SPOLU</t>
  </si>
  <si>
    <t>Zisk materiál spolu [€]</t>
  </si>
  <si>
    <t>Práca:</t>
  </si>
  <si>
    <t>Materiál:</t>
  </si>
  <si>
    <t>Zisk práca SPOLU</t>
  </si>
  <si>
    <t>Vypracoval:</t>
  </si>
  <si>
    <t>Predaj materiál SPOLU</t>
  </si>
  <si>
    <t>Suma materiál:</t>
  </si>
  <si>
    <t>Suma práca:</t>
  </si>
  <si>
    <t>V Bratislave, dňa:</t>
  </si>
  <si>
    <t>Prologis Park Senec</t>
  </si>
  <si>
    <t>Optická prípojka hál DC1 a DC2 - Etapa 1</t>
  </si>
  <si>
    <t>https://www.tesshop.sk/fibrain-mk-lxs6-opticky-kabel-72-vlakno-g-657a1-5-6mm-6t12f-metrojet_d5439.html</t>
  </si>
  <si>
    <t>m</t>
  </si>
  <si>
    <t>Optický kábel, 72-vlákno, G.657A1, 5.6mm, 6T12F, MetroJET (DR Vrátnica - OR3)</t>
  </si>
  <si>
    <t>Optická spojka 144F, 72F, (2) držiak (6) kazeta (9) SC-simplex</t>
  </si>
  <si>
    <t>https://www.tesshop.sk/fibrain-fobp-t1-opticka-spojka-144f-72f-2-drziak-6-kazeta-9-sc-simplex_d9197.html</t>
  </si>
  <si>
    <t>https://www.tesshop.sk/fibrain-scm-c-12h-gy-opticka-kazeta-pre-12-zvarov_d6514.html</t>
  </si>
  <si>
    <t>Optická kazeta pre 12 zvarov</t>
  </si>
  <si>
    <t>SPOLU bez DPH [€]:</t>
  </si>
  <si>
    <t>Optický kábel</t>
  </si>
  <si>
    <t>Platnosť cenovej ponuky: dd.mm.rrrr</t>
  </si>
  <si>
    <t>Skúška správnosti</t>
  </si>
  <si>
    <t>xxx, +421 9..., xxx@lastmile.sk</t>
  </si>
  <si>
    <t>set</t>
  </si>
  <si>
    <t>%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</si>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</sst>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&quot; Sk&quot;"/>
    <numFmt numFmtId="165" formatCode="#,##0.00\ _S_k"/>
    <numFmt numFmtId="166" formatCode="_-* #,##0.00\ _S_k_-;\-* #,##0.00\ _S_k_-;_-* &quot;-&quot;??\ _S_k_-;_-@_-"/>
    <numFmt numFmtId="167" formatCode="_-* #,##0.00\ &quot;Sk&quot;_-;\-* #,##0.00\ &quot;Sk&quot;_-;_-* &quot;-&quot;??\ &quot;Sk&quot;_-;_-@_-"/>
    <numFmt numFmtId="168" formatCode="#,##0.00\ [$€-1]"/>
    <numFmt numFmtId="169" formatCode="#,##0.00\ [$€-2]"/>
    <numFmt numFmtId="170" formatCode="#,##0.00\ &quot;€&quot;"/>
  </numFmts>
  <fonts count="55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</font>
    <font>
      <u/>
      <sz val="13"/>
      <color indexed="12"/>
      <name val="Arial CE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MS Sans Serif"/>
      <family val="2"/>
      <charset val="1"/>
    </font>
    <font>
      <sz val="11"/>
      <color theme="1"/>
      <name val="Arial"/>
      <family val="2"/>
      <charset val="238"/>
    </font>
    <font>
      <sz val="10"/>
      <name val="Arial CE"/>
      <family val="2"/>
      <charset val="238"/>
    </font>
    <font>
      <sz val="8"/>
      <color indexed="8"/>
      <name val=".HelveticaLightTTEE"/>
      <charset val="238"/>
    </font>
    <font>
      <b/>
      <sz val="10"/>
      <color indexed="8"/>
      <name val=".HelveticaLightTTEE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9"/>
      <color theme="1"/>
      <name val="Tahoma"/>
      <family val="2"/>
      <charset val="238"/>
    </font>
    <font>
      <sz val="9"/>
      <color theme="1"/>
      <name val="Calibri"/>
      <family val="2"/>
      <charset val="238"/>
      <scheme val="minor"/>
    </font>
    <font>
      <b/>
      <sz val="10"/>
      <name val="Tahoma"/>
      <family val="2"/>
      <charset val="238"/>
    </font>
    <font>
      <sz val="11"/>
      <name val="Calibri"/>
      <family val="2"/>
      <charset val="238"/>
      <scheme val="minor"/>
    </font>
    <font>
      <sz val="9"/>
      <name val="Tahoma"/>
      <family val="2"/>
    </font>
    <font>
      <sz val="10"/>
      <name val="Tahoma"/>
      <family val="2"/>
    </font>
    <font>
      <sz val="10"/>
      <color theme="0" tint="-0.34998626667073579"/>
      <name val="Tahoma"/>
      <family val="2"/>
    </font>
    <font>
      <sz val="10"/>
      <color theme="1" tint="0.249977111117893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  <charset val="238"/>
    </font>
    <font>
      <sz val="8"/>
      <name val="Calibri"/>
      <family val="2"/>
      <charset val="238"/>
      <scheme val="minor"/>
    </font>
    <font>
      <sz val="9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0"/>
      <color theme="1"/>
      <name val="Tahoma"/>
      <family val="2"/>
      <charset val="238"/>
    </font>
    <font>
      <sz val="12"/>
      <color theme="1"/>
      <name val="Tahoma"/>
      <family val="2"/>
      <charset val="238"/>
    </font>
    <font>
      <b/>
      <sz val="12"/>
      <name val="Tahoma"/>
      <family val="2"/>
      <charset val="238"/>
    </font>
    <font>
      <b/>
      <sz val="14"/>
      <color theme="0"/>
      <name val="Tahoma"/>
      <family val="2"/>
      <charset val="238"/>
    </font>
    <font>
      <b/>
      <sz val="12"/>
      <color theme="1"/>
      <name val="Tahoma"/>
      <family val="2"/>
      <charset val="238"/>
    </font>
    <font>
      <sz val="11"/>
      <color theme="1"/>
      <name val="Tahoma"/>
      <family val="2"/>
      <charset val="238"/>
    </font>
    <font>
      <b/>
      <sz val="11"/>
      <color theme="1"/>
      <name val="Tahoma"/>
      <family val="2"/>
      <charset val="238"/>
    </font>
    <font>
      <u/>
      <sz val="11"/>
      <color theme="10"/>
      <name val="Tahoma"/>
      <family val="2"/>
      <charset val="238"/>
    </font>
    <font>
      <sz val="10"/>
      <color theme="1"/>
      <name val="Tahoma"/>
      <family val="2"/>
      <charset val="238"/>
    </font>
    <font>
      <sz val="16"/>
      <name val="Tahoma"/>
      <family val="2"/>
      <charset val="238"/>
    </font>
    <font>
      <b/>
      <sz val="10"/>
      <color theme="0"/>
      <name val="Tahoma"/>
      <family val="2"/>
    </font>
    <font>
      <b/>
      <sz val="12"/>
      <color theme="0"/>
      <name val="Tahoma"/>
      <family val="2"/>
      <charset val="238"/>
    </font>
    <font>
      <b/>
      <sz val="10"/>
      <color theme="0"/>
      <name val="Tahoma"/>
      <family val="2"/>
      <charset val="238"/>
    </font>
    <font>
      <b/>
      <sz val="18"/>
      <color theme="0"/>
      <name val="Tahoma"/>
      <family val="2"/>
    </font>
    <font>
      <b/>
      <sz val="16"/>
      <color theme="0"/>
      <name val="Tahoma"/>
      <family val="2"/>
    </font>
    <font>
      <b/>
      <sz val="36"/>
      <color theme="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734B"/>
        <bgColor indexed="64"/>
      </patternFill>
    </fill>
    <fill>
      <patternFill patternType="solid">
        <fgColor rgb="FF38546C"/>
        <bgColor indexed="31"/>
      </patternFill>
    </fill>
    <fill>
      <patternFill patternType="solid">
        <fgColor rgb="FF38546C"/>
        <bgColor indexed="64"/>
      </patternFill>
    </fill>
    <fill>
      <patternFill patternType="solid">
        <fgColor rgb="FFDEE7EE"/>
        <bgColor indexed="64"/>
      </patternFill>
    </fill>
    <fill>
      <gradientFill degree="180">
        <stop position="0">
          <color rgb="FF243746"/>
        </stop>
        <stop position="1">
          <color rgb="FFDEE7EE"/>
        </stop>
      </gradientFill>
    </fill>
    <fill>
      <patternFill patternType="solid">
        <fgColor rgb="FFFF7575"/>
        <bgColor indexed="64"/>
      </patternFill>
    </fill>
  </fills>
  <borders count="6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Protection="0"/>
    <xf numFmtId="0" fontId="2" fillId="0" borderId="0"/>
    <xf numFmtId="0" fontId="7" fillId="0" borderId="0">
      <alignment vertical="top" wrapText="1"/>
      <protection locked="0"/>
    </xf>
    <xf numFmtId="0" fontId="6" fillId="0" borderId="0"/>
    <xf numFmtId="0" fontId="8" fillId="0" borderId="0"/>
    <xf numFmtId="0" fontId="9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4" fillId="11" borderId="1" applyNumberFormat="0" applyAlignment="0" applyProtection="0"/>
    <xf numFmtId="0" fontId="10" fillId="0" borderId="2" applyNumberFormat="0" applyFont="0" applyFill="0" applyAlignment="0" applyProtection="0">
      <alignment horizontal="left"/>
    </xf>
    <xf numFmtId="167" fontId="1" fillId="0" borderId="0" applyFont="0" applyFill="0" applyBorder="0" applyAlignment="0" applyProtection="0"/>
    <xf numFmtId="49" fontId="11" fillId="0" borderId="3" applyNumberFormat="0">
      <alignment horizontal="left" vertical="center"/>
    </xf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9" fillId="4" borderId="7" applyNumberFormat="0" applyFont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7" borderId="10" applyNumberFormat="0" applyAlignment="0" applyProtection="0"/>
    <xf numFmtId="0" fontId="22" fillId="12" borderId="10" applyNumberFormat="0" applyAlignment="0" applyProtection="0"/>
    <xf numFmtId="0" fontId="23" fillId="12" borderId="11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8" fillId="0" borderId="0" applyNumberFormat="0" applyFill="0" applyBorder="0" applyAlignment="0" applyProtection="0"/>
    <xf numFmtId="0" fontId="6" fillId="0" borderId="0"/>
  </cellStyleXfs>
  <cellXfs count="199">
    <xf numFmtId="0" fontId="0" fillId="0" borderId="0" xfId="0"/>
    <xf numFmtId="0" fontId="8" fillId="0" borderId="0" xfId="0" applyFont="1"/>
    <xf numFmtId="0" fontId="28" fillId="0" borderId="0" xfId="1" applyFont="1"/>
    <xf numFmtId="0" fontId="29" fillId="0" borderId="0" xfId="1" applyFont="1"/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2" fontId="26" fillId="0" borderId="0" xfId="0" applyNumberFormat="1" applyFont="1" applyAlignment="1">
      <alignment vertical="center"/>
    </xf>
    <xf numFmtId="4" fontId="37" fillId="0" borderId="0" xfId="1" applyNumberFormat="1" applyFont="1" applyAlignment="1">
      <alignment horizontal="right" vertical="center"/>
    </xf>
    <xf numFmtId="0" fontId="30" fillId="0" borderId="0" xfId="0" applyFont="1" applyAlignment="1">
      <alignment horizontal="center" vertical="center"/>
    </xf>
    <xf numFmtId="168" fontId="26" fillId="0" borderId="0" xfId="1" applyNumberFormat="1" applyFont="1" applyAlignment="1">
      <alignment horizontal="right" vertical="center"/>
    </xf>
    <xf numFmtId="10" fontId="26" fillId="0" borderId="0" xfId="1" applyNumberFormat="1" applyFont="1" applyAlignment="1">
      <alignment horizontal="center" vertical="center"/>
    </xf>
    <xf numFmtId="0" fontId="39" fillId="20" borderId="16" xfId="0" applyFont="1" applyFill="1" applyBorder="1" applyAlignment="1">
      <alignment horizontal="center" wrapText="1"/>
    </xf>
    <xf numFmtId="0" fontId="39" fillId="20" borderId="12" xfId="0" applyFont="1" applyFill="1" applyBorder="1" applyAlignment="1">
      <alignment horizontal="center" wrapText="1"/>
    </xf>
    <xf numFmtId="0" fontId="39" fillId="20" borderId="17" xfId="0" applyFont="1" applyFill="1" applyBorder="1" applyAlignment="1">
      <alignment horizontal="center" wrapText="1"/>
    </xf>
    <xf numFmtId="0" fontId="39" fillId="26" borderId="17" xfId="0" applyFont="1" applyFill="1" applyBorder="1" applyAlignment="1">
      <alignment horizontal="center" wrapText="1"/>
    </xf>
    <xf numFmtId="168" fontId="37" fillId="0" borderId="12" xfId="1" applyNumberFormat="1" applyFont="1" applyBorder="1" applyAlignment="1">
      <alignment horizontal="right" vertical="center"/>
    </xf>
    <xf numFmtId="0" fontId="37" fillId="0" borderId="13" xfId="1" applyFont="1" applyBorder="1" applyAlignment="1">
      <alignment horizontal="center" vertical="center" wrapText="1"/>
    </xf>
    <xf numFmtId="0" fontId="37" fillId="0" borderId="13" xfId="1" applyFont="1" applyBorder="1" applyAlignment="1">
      <alignment horizontal="center" vertical="center"/>
    </xf>
    <xf numFmtId="168" fontId="37" fillId="0" borderId="13" xfId="1" applyNumberFormat="1" applyFont="1" applyBorder="1" applyAlignment="1">
      <alignment horizontal="right" vertical="center"/>
    </xf>
    <xf numFmtId="0" fontId="37" fillId="0" borderId="12" xfId="1" applyFont="1" applyBorder="1" applyAlignment="1">
      <alignment horizontal="center" vertical="center" wrapText="1"/>
    </xf>
    <xf numFmtId="0" fontId="37" fillId="0" borderId="12" xfId="1" applyFont="1" applyBorder="1" applyAlignment="1">
      <alignment horizontal="left" vertical="center"/>
    </xf>
    <xf numFmtId="0" fontId="37" fillId="0" borderId="12" xfId="1" applyFont="1" applyBorder="1" applyAlignment="1">
      <alignment horizontal="center" vertical="center"/>
    </xf>
    <xf numFmtId="0" fontId="44" fillId="0" borderId="0" xfId="0" applyFont="1"/>
    <xf numFmtId="0" fontId="26" fillId="0" borderId="12" xfId="0" applyFont="1" applyBorder="1" applyAlignment="1">
      <alignment vertical="center"/>
    </xf>
    <xf numFmtId="0" fontId="46" fillId="0" borderId="0" xfId="59" applyFont="1"/>
    <xf numFmtId="49" fontId="46" fillId="0" borderId="0" xfId="59" applyNumberFormat="1" applyFont="1" applyAlignment="1">
      <alignment vertical="center"/>
    </xf>
    <xf numFmtId="0" fontId="44" fillId="0" borderId="12" xfId="0" applyFont="1" applyBorder="1" applyAlignment="1">
      <alignment horizontal="center" wrapText="1"/>
    </xf>
    <xf numFmtId="0" fontId="44" fillId="0" borderId="12" xfId="0" applyFont="1" applyBorder="1" applyAlignment="1">
      <alignment horizontal="center"/>
    </xf>
    <xf numFmtId="0" fontId="44" fillId="0" borderId="0" xfId="0" applyFont="1" applyAlignment="1">
      <alignment horizontal="center" wrapText="1"/>
    </xf>
    <xf numFmtId="0" fontId="44" fillId="0" borderId="0" xfId="0" applyFont="1" applyAlignment="1">
      <alignment horizontal="center"/>
    </xf>
    <xf numFmtId="0" fontId="47" fillId="0" borderId="0" xfId="0" applyFont="1"/>
    <xf numFmtId="168" fontId="43" fillId="24" borderId="19" xfId="0" applyNumberFormat="1" applyFont="1" applyFill="1" applyBorder="1" applyAlignment="1">
      <alignment horizontal="center"/>
    </xf>
    <xf numFmtId="10" fontId="43" fillId="25" borderId="20" xfId="0" applyNumberFormat="1" applyFont="1" applyFill="1" applyBorder="1" applyAlignment="1">
      <alignment horizontal="center"/>
    </xf>
    <xf numFmtId="0" fontId="35" fillId="0" borderId="0" xfId="0" applyFont="1"/>
    <xf numFmtId="0" fontId="37" fillId="0" borderId="13" xfId="1" applyFont="1" applyBorder="1" applyAlignment="1">
      <alignment horizontal="left" vertical="center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0" fontId="26" fillId="0" borderId="26" xfId="1" applyNumberFormat="1" applyFont="1" applyBorder="1" applyAlignment="1">
      <alignment horizontal="center" vertical="center"/>
    </xf>
    <xf numFmtId="0" fontId="28" fillId="0" borderId="0" xfId="1" applyFont="1" applyAlignment="1">
      <alignment horizontal="center" vertical="center" wrapText="1"/>
    </xf>
    <xf numFmtId="168" fontId="44" fillId="0" borderId="0" xfId="0" applyNumberFormat="1" applyFont="1" applyAlignment="1">
      <alignment horizontal="center"/>
    </xf>
    <xf numFmtId="0" fontId="31" fillId="18" borderId="31" xfId="1" applyFont="1" applyFill="1" applyBorder="1"/>
    <xf numFmtId="0" fontId="31" fillId="18" borderId="32" xfId="1" applyFont="1" applyFill="1" applyBorder="1"/>
    <xf numFmtId="0" fontId="31" fillId="18" borderId="32" xfId="1" applyFont="1" applyFill="1" applyBorder="1" applyAlignment="1">
      <alignment horizontal="center"/>
    </xf>
    <xf numFmtId="168" fontId="31" fillId="18" borderId="32" xfId="1" applyNumberFormat="1" applyFont="1" applyFill="1" applyBorder="1"/>
    <xf numFmtId="168" fontId="31" fillId="18" borderId="32" xfId="1" applyNumberFormat="1" applyFont="1" applyFill="1" applyBorder="1" applyAlignment="1">
      <alignment horizontal="right"/>
    </xf>
    <xf numFmtId="168" fontId="31" fillId="18" borderId="33" xfId="1" applyNumberFormat="1" applyFont="1" applyFill="1" applyBorder="1" applyAlignment="1">
      <alignment horizontal="right"/>
    </xf>
    <xf numFmtId="0" fontId="32" fillId="18" borderId="34" xfId="0" applyFont="1" applyFill="1" applyBorder="1" applyAlignment="1">
      <alignment vertical="center" wrapText="1"/>
    </xf>
    <xf numFmtId="0" fontId="32" fillId="18" borderId="0" xfId="0" applyFont="1" applyFill="1" applyAlignment="1">
      <alignment vertical="center" wrapText="1"/>
    </xf>
    <xf numFmtId="0" fontId="32" fillId="18" borderId="0" xfId="0" applyFont="1" applyFill="1" applyAlignment="1">
      <alignment horizontal="center" vertical="center" wrapText="1"/>
    </xf>
    <xf numFmtId="0" fontId="32" fillId="18" borderId="35" xfId="0" applyFont="1" applyFill="1" applyBorder="1" applyAlignment="1">
      <alignment horizontal="center" vertical="center" wrapText="1"/>
    </xf>
    <xf numFmtId="0" fontId="33" fillId="18" borderId="34" xfId="0" applyFont="1" applyFill="1" applyBorder="1" applyAlignment="1">
      <alignment horizontal="center" vertical="center" wrapText="1"/>
    </xf>
    <xf numFmtId="0" fontId="33" fillId="18" borderId="0" xfId="0" applyFont="1" applyFill="1" applyAlignment="1">
      <alignment horizontal="center" vertical="center" wrapText="1"/>
    </xf>
    <xf numFmtId="0" fontId="33" fillId="18" borderId="35" xfId="0" applyFont="1" applyFill="1" applyBorder="1" applyAlignment="1">
      <alignment horizontal="center" vertical="center" wrapText="1"/>
    </xf>
    <xf numFmtId="0" fontId="31" fillId="0" borderId="34" xfId="1" applyFont="1" applyBorder="1"/>
    <xf numFmtId="0" fontId="31" fillId="0" borderId="0" xfId="1" applyFont="1"/>
    <xf numFmtId="165" fontId="31" fillId="0" borderId="0" xfId="1" applyNumberFormat="1" applyFont="1"/>
    <xf numFmtId="164" fontId="31" fillId="0" borderId="0" xfId="1" applyNumberFormat="1" applyFont="1"/>
    <xf numFmtId="0" fontId="31" fillId="0" borderId="0" xfId="1" applyFont="1" applyAlignment="1">
      <alignment wrapText="1"/>
    </xf>
    <xf numFmtId="0" fontId="34" fillId="0" borderId="0" xfId="0" applyFont="1"/>
    <xf numFmtId="0" fontId="34" fillId="0" borderId="35" xfId="0" applyFont="1" applyBorder="1"/>
    <xf numFmtId="0" fontId="49" fillId="0" borderId="34" xfId="1" applyFont="1" applyBorder="1" applyAlignment="1">
      <alignment horizontal="center" vertical="center" wrapText="1"/>
    </xf>
    <xf numFmtId="0" fontId="49" fillId="0" borderId="0" xfId="1" applyFont="1" applyAlignment="1">
      <alignment horizontal="center" vertical="center" wrapText="1"/>
    </xf>
    <xf numFmtId="0" fontId="49" fillId="0" borderId="35" xfId="1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43" fillId="18" borderId="34" xfId="0" applyFont="1" applyFill="1" applyBorder="1"/>
    <xf numFmtId="0" fontId="43" fillId="18" borderId="0" xfId="0" applyFont="1" applyFill="1"/>
    <xf numFmtId="0" fontId="50" fillId="18" borderId="0" xfId="1" applyFont="1" applyFill="1" applyAlignment="1">
      <alignment horizontal="left" vertical="center" wrapText="1"/>
    </xf>
    <xf numFmtId="170" fontId="51" fillId="18" borderId="0" xfId="1" applyNumberFormat="1" applyFont="1" applyFill="1" applyAlignment="1">
      <alignment horizontal="right" vertical="center" wrapText="1"/>
    </xf>
    <xf numFmtId="168" fontId="43" fillId="18" borderId="35" xfId="0" applyNumberFormat="1" applyFont="1" applyFill="1" applyBorder="1"/>
    <xf numFmtId="0" fontId="26" fillId="0" borderId="14" xfId="0" applyFont="1" applyBorder="1" applyAlignment="1">
      <alignment horizontal="center" vertical="center"/>
    </xf>
    <xf numFmtId="0" fontId="43" fillId="0" borderId="34" xfId="0" applyFont="1" applyBorder="1"/>
    <xf numFmtId="0" fontId="43" fillId="0" borderId="0" xfId="0" applyFont="1"/>
    <xf numFmtId="0" fontId="50" fillId="0" borderId="0" xfId="1" applyFont="1" applyAlignment="1">
      <alignment horizontal="left" vertical="center" wrapText="1"/>
    </xf>
    <xf numFmtId="170" fontId="51" fillId="0" borderId="0" xfId="1" applyNumberFormat="1" applyFont="1" applyAlignment="1">
      <alignment horizontal="right" vertical="center" wrapText="1"/>
    </xf>
    <xf numFmtId="168" fontId="43" fillId="0" borderId="35" xfId="0" applyNumberFormat="1" applyFont="1" applyBorder="1"/>
    <xf numFmtId="0" fontId="40" fillId="0" borderId="34" xfId="0" applyFont="1" applyBorder="1"/>
    <xf numFmtId="0" fontId="40" fillId="0" borderId="0" xfId="0" applyFont="1"/>
    <xf numFmtId="0" fontId="44" fillId="0" borderId="35" xfId="0" applyFont="1" applyBorder="1"/>
    <xf numFmtId="0" fontId="26" fillId="0" borderId="34" xfId="0" applyFont="1" applyBorder="1" applyAlignment="1">
      <alignment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49" fillId="28" borderId="41" xfId="1" applyFont="1" applyFill="1" applyBorder="1" applyAlignment="1">
      <alignment horizontal="center" vertical="center" wrapText="1"/>
    </xf>
    <xf numFmtId="0" fontId="49" fillId="28" borderId="27" xfId="1" applyFont="1" applyFill="1" applyBorder="1" applyAlignment="1">
      <alignment horizontal="center" vertical="center" wrapText="1"/>
    </xf>
    <xf numFmtId="0" fontId="50" fillId="28" borderId="41" xfId="1" applyFont="1" applyFill="1" applyBorder="1" applyAlignment="1">
      <alignment horizontal="right" vertical="center" wrapText="1"/>
    </xf>
    <xf numFmtId="170" fontId="50" fillId="28" borderId="42" xfId="1" applyNumberFormat="1" applyFont="1" applyFill="1" applyBorder="1" applyAlignment="1">
      <alignment horizontal="right" vertical="center" wrapText="1"/>
    </xf>
    <xf numFmtId="168" fontId="41" fillId="0" borderId="30" xfId="1" applyNumberFormat="1" applyFont="1" applyBorder="1" applyAlignment="1">
      <alignment horizontal="right" vertical="center"/>
    </xf>
    <xf numFmtId="0" fontId="26" fillId="0" borderId="45" xfId="0" applyFont="1" applyBorder="1" applyAlignment="1">
      <alignment vertical="center"/>
    </xf>
    <xf numFmtId="0" fontId="26" fillId="0" borderId="48" xfId="0" applyFont="1" applyBorder="1" applyAlignment="1">
      <alignment horizontal="center" vertical="center"/>
    </xf>
    <xf numFmtId="0" fontId="37" fillId="0" borderId="22" xfId="1" applyFont="1" applyBorder="1" applyAlignment="1">
      <alignment horizontal="left" vertical="center"/>
    </xf>
    <xf numFmtId="0" fontId="37" fillId="0" borderId="22" xfId="1" applyFont="1" applyBorder="1" applyAlignment="1">
      <alignment horizontal="center" vertical="center" wrapText="1"/>
    </xf>
    <xf numFmtId="0" fontId="37" fillId="0" borderId="22" xfId="1" applyFont="1" applyBorder="1" applyAlignment="1">
      <alignment horizontal="center" vertical="center"/>
    </xf>
    <xf numFmtId="168" fontId="37" fillId="0" borderId="22" xfId="1" applyNumberFormat="1" applyFont="1" applyBorder="1" applyAlignment="1">
      <alignment horizontal="right" vertical="center"/>
    </xf>
    <xf numFmtId="0" fontId="50" fillId="28" borderId="27" xfId="1" applyFont="1" applyFill="1" applyBorder="1" applyAlignment="1">
      <alignment horizontal="right" vertical="center" wrapText="1"/>
    </xf>
    <xf numFmtId="170" fontId="51" fillId="28" borderId="27" xfId="1" applyNumberFormat="1" applyFont="1" applyFill="1" applyBorder="1" applyAlignment="1">
      <alignment horizontal="right" vertical="center" wrapText="1"/>
    </xf>
    <xf numFmtId="0" fontId="26" fillId="0" borderId="47" xfId="0" applyFont="1" applyBorder="1" applyAlignment="1">
      <alignment vertical="center"/>
    </xf>
    <xf numFmtId="0" fontId="49" fillId="28" borderId="43" xfId="1" applyFont="1" applyFill="1" applyBorder="1" applyAlignment="1">
      <alignment horizontal="center" vertical="center" wrapText="1"/>
    </xf>
    <xf numFmtId="0" fontId="26" fillId="18" borderId="34" xfId="0" applyFont="1" applyFill="1" applyBorder="1" applyAlignment="1">
      <alignment vertical="center"/>
    </xf>
    <xf numFmtId="0" fontId="26" fillId="18" borderId="16" xfId="0" applyFont="1" applyFill="1" applyBorder="1" applyAlignment="1">
      <alignment horizontal="right" vertical="center"/>
    </xf>
    <xf numFmtId="0" fontId="41" fillId="0" borderId="0" xfId="1" applyFont="1" applyAlignment="1">
      <alignment horizontal="left" wrapText="1"/>
    </xf>
    <xf numFmtId="170" fontId="28" fillId="0" borderId="0" xfId="1" applyNumberFormat="1" applyFont="1" applyAlignment="1">
      <alignment horizontal="right" wrapText="1"/>
    </xf>
    <xf numFmtId="168" fontId="43" fillId="0" borderId="42" xfId="0" applyNumberFormat="1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35" fillId="0" borderId="47" xfId="0" applyFont="1" applyBorder="1" applyAlignment="1">
      <alignment horizontal="center" vertical="center"/>
    </xf>
    <xf numFmtId="0" fontId="35" fillId="0" borderId="45" xfId="0" applyFont="1" applyBorder="1" applyAlignment="1">
      <alignment vertical="center"/>
    </xf>
    <xf numFmtId="0" fontId="35" fillId="0" borderId="47" xfId="0" applyFont="1" applyBorder="1" applyAlignment="1">
      <alignment vertical="center"/>
    </xf>
    <xf numFmtId="0" fontId="35" fillId="0" borderId="46" xfId="0" applyFont="1" applyBorder="1" applyAlignment="1">
      <alignment vertical="center"/>
    </xf>
    <xf numFmtId="0" fontId="43" fillId="0" borderId="45" xfId="0" applyFont="1" applyBorder="1" applyAlignment="1">
      <alignment vertical="center"/>
    </xf>
    <xf numFmtId="0" fontId="43" fillId="0" borderId="47" xfId="0" applyFont="1" applyBorder="1" applyAlignment="1">
      <alignment vertical="center"/>
    </xf>
    <xf numFmtId="0" fontId="43" fillId="0" borderId="50" xfId="0" applyFont="1" applyBorder="1" applyAlignment="1">
      <alignment vertical="center"/>
    </xf>
    <xf numFmtId="0" fontId="44" fillId="0" borderId="47" xfId="0" applyFont="1" applyBorder="1" applyAlignment="1">
      <alignment vertical="center"/>
    </xf>
    <xf numFmtId="0" fontId="44" fillId="0" borderId="46" xfId="0" applyFont="1" applyBorder="1" applyAlignment="1">
      <alignment vertical="center"/>
    </xf>
    <xf numFmtId="168" fontId="42" fillId="27" borderId="30" xfId="0" applyNumberFormat="1" applyFont="1" applyFill="1" applyBorder="1" applyAlignment="1">
      <alignment vertical="center"/>
    </xf>
    <xf numFmtId="0" fontId="44" fillId="18" borderId="0" xfId="0" applyFont="1" applyFill="1" applyAlignment="1">
      <alignment vertical="center"/>
    </xf>
    <xf numFmtId="0" fontId="35" fillId="18" borderId="0" xfId="0" applyFont="1" applyFill="1" applyAlignment="1">
      <alignment vertical="center"/>
    </xf>
    <xf numFmtId="168" fontId="42" fillId="18" borderId="35" xfId="0" applyNumberFormat="1" applyFont="1" applyFill="1" applyBorder="1" applyAlignment="1">
      <alignment vertical="center"/>
    </xf>
    <xf numFmtId="0" fontId="44" fillId="18" borderId="51" xfId="60" applyFont="1" applyFill="1" applyBorder="1" applyAlignment="1">
      <alignment vertical="center"/>
    </xf>
    <xf numFmtId="0" fontId="44" fillId="18" borderId="52" xfId="60" applyFont="1" applyFill="1" applyBorder="1" applyAlignment="1">
      <alignment vertical="center"/>
    </xf>
    <xf numFmtId="0" fontId="44" fillId="18" borderId="53" xfId="60" applyFont="1" applyFill="1" applyBorder="1" applyAlignment="1">
      <alignment vertical="center"/>
    </xf>
    <xf numFmtId="0" fontId="44" fillId="0" borderId="35" xfId="0" applyFont="1" applyBorder="1" applyAlignment="1">
      <alignment vertical="center"/>
    </xf>
    <xf numFmtId="14" fontId="44" fillId="0" borderId="0" xfId="0" applyNumberFormat="1" applyFont="1"/>
    <xf numFmtId="0" fontId="43" fillId="0" borderId="30" xfId="0" applyFont="1" applyBorder="1" applyAlignment="1">
      <alignment vertical="center"/>
    </xf>
    <xf numFmtId="0" fontId="50" fillId="29" borderId="30" xfId="0" applyFont="1" applyFill="1" applyBorder="1" applyAlignment="1">
      <alignment horizontal="right" vertical="center"/>
    </xf>
    <xf numFmtId="168" fontId="43" fillId="0" borderId="30" xfId="0" applyNumberFormat="1" applyFont="1" applyBorder="1" applyAlignment="1">
      <alignment vertical="center"/>
    </xf>
    <xf numFmtId="0" fontId="43" fillId="18" borderId="39" xfId="0" applyFont="1" applyFill="1" applyBorder="1" applyAlignment="1">
      <alignment vertical="center"/>
    </xf>
    <xf numFmtId="0" fontId="43" fillId="18" borderId="28" xfId="0" applyFont="1" applyFill="1" applyBorder="1" applyAlignment="1">
      <alignment vertical="center"/>
    </xf>
    <xf numFmtId="0" fontId="43" fillId="18" borderId="40" xfId="0" applyFont="1" applyFill="1" applyBorder="1" applyAlignment="1">
      <alignment vertical="center"/>
    </xf>
    <xf numFmtId="0" fontId="45" fillId="0" borderId="39" xfId="60" applyFont="1" applyBorder="1" applyAlignment="1">
      <alignment vertical="center"/>
    </xf>
    <xf numFmtId="0" fontId="45" fillId="0" borderId="28" xfId="60" applyFont="1" applyBorder="1" applyAlignment="1">
      <alignment vertical="center"/>
    </xf>
    <xf numFmtId="0" fontId="45" fillId="0" borderId="40" xfId="60" applyFont="1" applyBorder="1" applyAlignment="1">
      <alignment vertical="center"/>
    </xf>
    <xf numFmtId="0" fontId="26" fillId="0" borderId="44" xfId="0" applyFont="1" applyBorder="1" applyAlignment="1">
      <alignment vertical="center"/>
    </xf>
    <xf numFmtId="0" fontId="44" fillId="0" borderId="29" xfId="0" applyFont="1" applyBorder="1" applyAlignment="1">
      <alignment vertical="center"/>
    </xf>
    <xf numFmtId="0" fontId="45" fillId="0" borderId="29" xfId="60" applyFont="1" applyBorder="1" applyAlignment="1">
      <alignment vertical="center"/>
    </xf>
    <xf numFmtId="0" fontId="45" fillId="0" borderId="29" xfId="0" applyFont="1" applyBorder="1" applyAlignment="1">
      <alignment horizontal="right" vertical="center"/>
    </xf>
    <xf numFmtId="14" fontId="45" fillId="0" borderId="54" xfId="60" applyNumberFormat="1" applyFont="1" applyBorder="1" applyAlignment="1">
      <alignment horizontal="right" vertical="center"/>
    </xf>
    <xf numFmtId="0" fontId="45" fillId="18" borderId="41" xfId="0" applyFont="1" applyFill="1" applyBorder="1" applyAlignment="1">
      <alignment vertical="center"/>
    </xf>
    <xf numFmtId="0" fontId="45" fillId="18" borderId="43" xfId="0" applyFont="1" applyFill="1" applyBorder="1" applyAlignment="1">
      <alignment vertical="center"/>
    </xf>
    <xf numFmtId="0" fontId="45" fillId="18" borderId="47" xfId="0" applyFont="1" applyFill="1" applyBorder="1" applyAlignment="1">
      <alignment vertical="center"/>
    </xf>
    <xf numFmtId="0" fontId="45" fillId="18" borderId="46" xfId="0" applyFont="1" applyFill="1" applyBorder="1" applyAlignment="1">
      <alignment vertical="center"/>
    </xf>
    <xf numFmtId="0" fontId="50" fillId="29" borderId="41" xfId="0" applyFont="1" applyFill="1" applyBorder="1" applyAlignment="1">
      <alignment vertical="center"/>
    </xf>
    <xf numFmtId="0" fontId="50" fillId="29" borderId="43" xfId="0" applyFont="1" applyFill="1" applyBorder="1" applyAlignment="1">
      <alignment vertical="center"/>
    </xf>
    <xf numFmtId="0" fontId="50" fillId="29" borderId="47" xfId="0" applyFont="1" applyFill="1" applyBorder="1" applyAlignment="1">
      <alignment vertical="center"/>
    </xf>
    <xf numFmtId="0" fontId="50" fillId="29" borderId="46" xfId="0" applyFont="1" applyFill="1" applyBorder="1" applyAlignment="1">
      <alignment vertical="center"/>
    </xf>
    <xf numFmtId="0" fontId="35" fillId="0" borderId="45" xfId="0" applyFont="1" applyBorder="1" applyAlignment="1">
      <alignment horizontal="right" vertical="center"/>
    </xf>
    <xf numFmtId="10" fontId="26" fillId="0" borderId="12" xfId="0" applyNumberFormat="1" applyFont="1" applyBorder="1" applyAlignment="1">
      <alignment vertical="center"/>
    </xf>
    <xf numFmtId="168" fontId="37" fillId="30" borderId="17" xfId="1" applyNumberFormat="1" applyFont="1" applyFill="1" applyBorder="1" applyAlignment="1">
      <alignment horizontal="right" vertical="center"/>
    </xf>
    <xf numFmtId="168" fontId="37" fillId="30" borderId="49" xfId="1" applyNumberFormat="1" applyFont="1" applyFill="1" applyBorder="1" applyAlignment="1">
      <alignment horizontal="right" vertical="center"/>
    </xf>
    <xf numFmtId="169" fontId="43" fillId="26" borderId="18" xfId="0" applyNumberFormat="1" applyFont="1" applyFill="1" applyBorder="1" applyAlignment="1">
      <alignment horizontal="center"/>
    </xf>
    <xf numFmtId="168" fontId="43" fillId="26" borderId="19" xfId="0" applyNumberFormat="1" applyFont="1" applyFill="1" applyBorder="1" applyAlignment="1">
      <alignment horizontal="center"/>
    </xf>
    <xf numFmtId="0" fontId="45" fillId="26" borderId="22" xfId="0" applyFont="1" applyFill="1" applyBorder="1" applyAlignment="1">
      <alignment horizontal="center" vertical="center" wrapText="1"/>
    </xf>
    <xf numFmtId="0" fontId="45" fillId="26" borderId="22" xfId="0" applyFont="1" applyFill="1" applyBorder="1" applyAlignment="1">
      <alignment horizontal="center" vertical="center"/>
    </xf>
    <xf numFmtId="0" fontId="39" fillId="18" borderId="16" xfId="0" applyFont="1" applyFill="1" applyBorder="1" applyAlignment="1">
      <alignment horizontal="center" wrapText="1"/>
    </xf>
    <xf numFmtId="0" fontId="39" fillId="18" borderId="12" xfId="0" applyFont="1" applyFill="1" applyBorder="1" applyAlignment="1">
      <alignment horizontal="center" wrapText="1"/>
    </xf>
    <xf numFmtId="0" fontId="39" fillId="18" borderId="17" xfId="0" applyFont="1" applyFill="1" applyBorder="1" applyAlignment="1">
      <alignment horizontal="center" wrapText="1"/>
    </xf>
    <xf numFmtId="0" fontId="44" fillId="0" borderId="0" xfId="0" applyFont="1" applyAlignment="1">
      <alignment horizontal="center" vertical="center"/>
    </xf>
    <xf numFmtId="168" fontId="43" fillId="32" borderId="18" xfId="0" applyNumberFormat="1" applyFont="1" applyFill="1" applyBorder="1" applyAlignment="1">
      <alignment horizontal="center"/>
    </xf>
    <xf numFmtId="0" fontId="44" fillId="18" borderId="57" xfId="60" applyFont="1" applyFill="1" applyBorder="1" applyAlignment="1">
      <alignment vertical="center"/>
    </xf>
    <xf numFmtId="0" fontId="44" fillId="18" borderId="58" xfId="60" applyFont="1" applyFill="1" applyBorder="1" applyAlignment="1">
      <alignment vertical="center"/>
    </xf>
    <xf numFmtId="0" fontId="44" fillId="18" borderId="59" xfId="60" applyFont="1" applyFill="1" applyBorder="1" applyAlignment="1">
      <alignment vertical="center"/>
    </xf>
    <xf numFmtId="0" fontId="35" fillId="0" borderId="45" xfId="0" applyFont="1" applyBorder="1" applyAlignment="1">
      <alignment horizontal="left" vertical="center"/>
    </xf>
    <xf numFmtId="0" fontId="35" fillId="0" borderId="47" xfId="0" applyFont="1" applyBorder="1" applyAlignment="1">
      <alignment horizontal="left" vertical="center"/>
    </xf>
    <xf numFmtId="168" fontId="37" fillId="0" borderId="47" xfId="1" applyNumberFormat="1" applyFont="1" applyBorder="1" applyAlignment="1">
      <alignment horizontal="left" vertical="center"/>
    </xf>
    <xf numFmtId="0" fontId="35" fillId="0" borderId="46" xfId="0" applyFont="1" applyBorder="1" applyAlignment="1">
      <alignment horizontal="left" vertical="center"/>
    </xf>
    <xf numFmtId="168" fontId="37" fillId="0" borderId="47" xfId="1" applyNumberFormat="1" applyFont="1" applyBorder="1" applyAlignment="1">
      <alignment vertical="center"/>
    </xf>
    <xf numFmtId="10" fontId="26" fillId="0" borderId="0" xfId="0" applyNumberFormat="1" applyFont="1" applyAlignment="1">
      <alignment vertical="center"/>
    </xf>
    <xf numFmtId="0" fontId="48" fillId="0" borderId="34" xfId="59" applyFont="1" applyBorder="1" applyAlignment="1">
      <alignment horizontal="center"/>
    </xf>
    <xf numFmtId="0" fontId="48" fillId="0" borderId="0" xfId="59" applyFont="1" applyBorder="1" applyAlignment="1">
      <alignment horizontal="center"/>
    </xf>
    <xf numFmtId="0" fontId="48" fillId="0" borderId="35" xfId="59" applyFont="1" applyBorder="1" applyAlignment="1">
      <alignment horizontal="center"/>
    </xf>
    <xf numFmtId="0" fontId="28" fillId="26" borderId="25" xfId="0" applyFont="1" applyFill="1" applyBorder="1" applyAlignment="1">
      <alignment horizontal="center" vertical="center" wrapText="1"/>
    </xf>
    <xf numFmtId="0" fontId="28" fillId="26" borderId="14" xfId="0" applyFont="1" applyFill="1" applyBorder="1" applyAlignment="1">
      <alignment horizontal="center" vertical="center" wrapText="1"/>
    </xf>
    <xf numFmtId="0" fontId="51" fillId="23" borderId="24" xfId="0" applyFont="1" applyFill="1" applyBorder="1" applyAlignment="1">
      <alignment horizontal="center" vertical="center" wrapText="1"/>
    </xf>
    <xf numFmtId="0" fontId="51" fillId="23" borderId="15" xfId="0" applyFont="1" applyFill="1" applyBorder="1" applyAlignment="1">
      <alignment horizontal="center" vertical="center" wrapText="1"/>
    </xf>
    <xf numFmtId="0" fontId="51" fillId="22" borderId="23" xfId="0" applyFont="1" applyFill="1" applyBorder="1" applyAlignment="1">
      <alignment horizontal="center" vertical="center" wrapText="1"/>
    </xf>
    <xf numFmtId="0" fontId="51" fillId="22" borderId="13" xfId="0" applyFont="1" applyFill="1" applyBorder="1" applyAlignment="1">
      <alignment horizontal="center" vertical="center" wrapText="1"/>
    </xf>
    <xf numFmtId="0" fontId="28" fillId="26" borderId="23" xfId="0" applyFont="1" applyFill="1" applyBorder="1" applyAlignment="1">
      <alignment horizontal="center" wrapText="1"/>
    </xf>
    <xf numFmtId="0" fontId="28" fillId="26" borderId="13" xfId="0" applyFont="1" applyFill="1" applyBorder="1" applyAlignment="1">
      <alignment horizontal="center" wrapText="1"/>
    </xf>
    <xf numFmtId="0" fontId="51" fillId="21" borderId="25" xfId="0" applyFont="1" applyFill="1" applyBorder="1" applyAlignment="1">
      <alignment horizontal="center" vertical="center" wrapText="1"/>
    </xf>
    <xf numFmtId="0" fontId="51" fillId="21" borderId="14" xfId="0" applyFont="1" applyFill="1" applyBorder="1" applyAlignment="1">
      <alignment horizontal="center" vertical="center" wrapText="1"/>
    </xf>
    <xf numFmtId="0" fontId="39" fillId="19" borderId="21" xfId="0" applyFont="1" applyFill="1" applyBorder="1" applyAlignment="1">
      <alignment horizontal="center" wrapText="1"/>
    </xf>
    <xf numFmtId="0" fontId="39" fillId="19" borderId="3" xfId="0" applyFont="1" applyFill="1" applyBorder="1" applyAlignment="1">
      <alignment horizontal="center" wrapText="1"/>
    </xf>
    <xf numFmtId="0" fontId="32" fillId="18" borderId="0" xfId="0" applyFont="1" applyFill="1" applyAlignment="1">
      <alignment horizontal="center" vertical="center" wrapText="1"/>
    </xf>
    <xf numFmtId="0" fontId="54" fillId="31" borderId="31" xfId="1" applyFont="1" applyFill="1" applyBorder="1" applyAlignment="1">
      <alignment horizontal="right" vertical="center"/>
    </xf>
    <xf numFmtId="0" fontId="54" fillId="31" borderId="32" xfId="1" applyFont="1" applyFill="1" applyBorder="1" applyAlignment="1">
      <alignment horizontal="right" vertical="center"/>
    </xf>
    <xf numFmtId="0" fontId="54" fillId="31" borderId="33" xfId="1" applyFont="1" applyFill="1" applyBorder="1" applyAlignment="1">
      <alignment horizontal="right" vertical="center"/>
    </xf>
    <xf numFmtId="0" fontId="54" fillId="31" borderId="34" xfId="1" applyFont="1" applyFill="1" applyBorder="1" applyAlignment="1">
      <alignment horizontal="right" vertical="center"/>
    </xf>
    <xf numFmtId="0" fontId="54" fillId="31" borderId="0" xfId="1" applyFont="1" applyFill="1" applyAlignment="1">
      <alignment horizontal="right" vertical="center"/>
    </xf>
    <xf numFmtId="0" fontId="54" fillId="31" borderId="35" xfId="1" applyFont="1" applyFill="1" applyBorder="1" applyAlignment="1">
      <alignment horizontal="right" vertical="center"/>
    </xf>
    <xf numFmtId="0" fontId="51" fillId="21" borderId="55" xfId="0" applyFont="1" applyFill="1" applyBorder="1" applyAlignment="1">
      <alignment horizontal="center" vertical="center" wrapText="1"/>
    </xf>
    <xf numFmtId="0" fontId="51" fillId="21" borderId="56" xfId="0" applyFont="1" applyFill="1" applyBorder="1" applyAlignment="1">
      <alignment horizontal="center" vertical="center" wrapText="1"/>
    </xf>
    <xf numFmtId="0" fontId="52" fillId="31" borderId="34" xfId="1" applyFont="1" applyFill="1" applyBorder="1" applyAlignment="1">
      <alignment horizontal="right" vertical="center"/>
    </xf>
    <xf numFmtId="0" fontId="52" fillId="31" borderId="0" xfId="1" applyFont="1" applyFill="1" applyAlignment="1">
      <alignment horizontal="right" vertical="center"/>
    </xf>
    <xf numFmtId="0" fontId="52" fillId="31" borderId="35" xfId="1" applyFont="1" applyFill="1" applyBorder="1" applyAlignment="1">
      <alignment horizontal="right" vertical="center"/>
    </xf>
    <xf numFmtId="0" fontId="53" fillId="31" borderId="36" xfId="1" applyFont="1" applyFill="1" applyBorder="1" applyAlignment="1">
      <alignment horizontal="right" vertical="center"/>
    </xf>
    <xf numFmtId="0" fontId="53" fillId="31" borderId="37" xfId="1" applyFont="1" applyFill="1" applyBorder="1" applyAlignment="1">
      <alignment horizontal="right" vertical="center"/>
    </xf>
    <xf numFmtId="0" fontId="53" fillId="31" borderId="38" xfId="1" applyFont="1" applyFill="1" applyBorder="1" applyAlignment="1">
      <alignment horizontal="right" vertical="center"/>
    </xf>
    <xf numFmtId="170" fontId="26" fillId="0" borderId="12" xfId="0" applyNumberFormat="1" applyFont="1" applyBorder="1" applyAlignment="1">
      <alignment vertical="center"/>
    </xf>
  </cellXfs>
  <cellStyles count="61">
    <cellStyle name="20 % - zvýraznenie1 2" xfId="16" xr:uid="{00000000-0005-0000-0000-000000000000}"/>
    <cellStyle name="20 % - zvýraznenie2 2" xfId="17" xr:uid="{00000000-0005-0000-0000-000001000000}"/>
    <cellStyle name="20 % - zvýraznenie3 2" xfId="18" xr:uid="{00000000-0005-0000-0000-000002000000}"/>
    <cellStyle name="20 % - zvýraznenie4 2" xfId="19" xr:uid="{00000000-0005-0000-0000-000003000000}"/>
    <cellStyle name="20 % - zvýraznenie5 2" xfId="20" xr:uid="{00000000-0005-0000-0000-000004000000}"/>
    <cellStyle name="20 % - zvýraznenie6 2" xfId="21" xr:uid="{00000000-0005-0000-0000-000005000000}"/>
    <cellStyle name="40 % - zvýraznenie1 2" xfId="22" xr:uid="{00000000-0005-0000-0000-000006000000}"/>
    <cellStyle name="40 % - zvýraznenie2 2" xfId="23" xr:uid="{00000000-0005-0000-0000-000007000000}"/>
    <cellStyle name="40 % - zvýraznenie3 2" xfId="24" xr:uid="{00000000-0005-0000-0000-000008000000}"/>
    <cellStyle name="40 % - zvýraznenie4 2" xfId="25" xr:uid="{00000000-0005-0000-0000-000009000000}"/>
    <cellStyle name="40 % - zvýraznenie5 2" xfId="26" xr:uid="{00000000-0005-0000-0000-00000A000000}"/>
    <cellStyle name="40 % - zvýraznenie6 2" xfId="27" xr:uid="{00000000-0005-0000-0000-00000B000000}"/>
    <cellStyle name="60 % - zvýraznenie1 2" xfId="28" xr:uid="{00000000-0005-0000-0000-00000C000000}"/>
    <cellStyle name="60 % - zvýraznenie2 2" xfId="29" xr:uid="{00000000-0005-0000-0000-00000D000000}"/>
    <cellStyle name="60 % - zvýraznenie3 2" xfId="30" xr:uid="{00000000-0005-0000-0000-00000E000000}"/>
    <cellStyle name="60 % - zvýraznenie4 2" xfId="31" xr:uid="{00000000-0005-0000-0000-00000F000000}"/>
    <cellStyle name="60 % - zvýraznenie5 2" xfId="32" xr:uid="{00000000-0005-0000-0000-000010000000}"/>
    <cellStyle name="60 % - zvýraznenie6 2" xfId="33" xr:uid="{00000000-0005-0000-0000-000011000000}"/>
    <cellStyle name="čiarky 2" xfId="7" xr:uid="{00000000-0005-0000-0000-000012000000}"/>
    <cellStyle name="Dobrá 2" xfId="34" xr:uid="{00000000-0005-0000-0000-000013000000}"/>
    <cellStyle name="Hypertextové prepojenie" xfId="59" builtinId="8"/>
    <cellStyle name="Hypertextové prepojenie 2" xfId="5" xr:uid="{00000000-0005-0000-0000-000014000000}"/>
    <cellStyle name="Kontrolná bunka 2" xfId="35" xr:uid="{00000000-0005-0000-0000-000015000000}"/>
    <cellStyle name="lehký dolní okraj" xfId="36" xr:uid="{00000000-0005-0000-0000-000016000000}"/>
    <cellStyle name="Mena 2" xfId="37" xr:uid="{00000000-0005-0000-0000-000017000000}"/>
    <cellStyle name="nadpis" xfId="38" xr:uid="{00000000-0005-0000-0000-000018000000}"/>
    <cellStyle name="Nadpis 1 2" xfId="39" xr:uid="{00000000-0005-0000-0000-000019000000}"/>
    <cellStyle name="Nadpis 2 2" xfId="40" xr:uid="{00000000-0005-0000-0000-00001A000000}"/>
    <cellStyle name="Nadpis 3 2" xfId="41" xr:uid="{00000000-0005-0000-0000-00001B000000}"/>
    <cellStyle name="Nadpis 4 2" xfId="42" xr:uid="{00000000-0005-0000-0000-00001C000000}"/>
    <cellStyle name="Neutrálna 2" xfId="43" xr:uid="{00000000-0005-0000-0000-00001D000000}"/>
    <cellStyle name="Normal 3" xfId="8" xr:uid="{00000000-0005-0000-0000-00001E000000}"/>
    <cellStyle name="Normálna" xfId="0" builtinId="0"/>
    <cellStyle name="Normálna 2" xfId="2" xr:uid="{00000000-0005-0000-0000-00001F000000}"/>
    <cellStyle name="Normálna 2 2" xfId="14" xr:uid="{00000000-0005-0000-0000-000020000000}"/>
    <cellStyle name="Normálna 3" xfId="15" xr:uid="{00000000-0005-0000-0000-000021000000}"/>
    <cellStyle name="Normálna 4" xfId="60" xr:uid="{69D36D86-BE6D-4CDE-A8F4-F03C47603AFA}"/>
    <cellStyle name="Normálna 6" xfId="12" xr:uid="{00000000-0005-0000-0000-000022000000}"/>
    <cellStyle name="Normálna 7" xfId="13" xr:uid="{00000000-0005-0000-0000-000023000000}"/>
    <cellStyle name="Normálne 2" xfId="1" xr:uid="{00000000-0005-0000-0000-000025000000}"/>
    <cellStyle name="normálne 2 2" xfId="9" xr:uid="{00000000-0005-0000-0000-000026000000}"/>
    <cellStyle name="Normálne 3" xfId="3" xr:uid="{00000000-0005-0000-0000-000027000000}"/>
    <cellStyle name="Normálne 4" xfId="10" xr:uid="{00000000-0005-0000-0000-000028000000}"/>
    <cellStyle name="Normálne 5" xfId="11" xr:uid="{00000000-0005-0000-0000-000029000000}"/>
    <cellStyle name="normální 2" xfId="4" xr:uid="{00000000-0005-0000-0000-00002A000000}"/>
    <cellStyle name="normální_POL.XLS" xfId="6" xr:uid="{00000000-0005-0000-0000-00002B000000}"/>
    <cellStyle name="Poznámka 2" xfId="44" xr:uid="{00000000-0005-0000-0000-00002C000000}"/>
    <cellStyle name="Prepojená bunka 2" xfId="45" xr:uid="{00000000-0005-0000-0000-00002D000000}"/>
    <cellStyle name="Spolu 2" xfId="46" xr:uid="{00000000-0005-0000-0000-00002E000000}"/>
    <cellStyle name="Text upozornenia 2" xfId="47" xr:uid="{00000000-0005-0000-0000-00002F000000}"/>
    <cellStyle name="Vstup 2" xfId="48" xr:uid="{00000000-0005-0000-0000-000030000000}"/>
    <cellStyle name="Výpočet 2" xfId="49" xr:uid="{00000000-0005-0000-0000-000031000000}"/>
    <cellStyle name="Výstup 2" xfId="50" xr:uid="{00000000-0005-0000-0000-000032000000}"/>
    <cellStyle name="Vysvetľujúci text 2" xfId="51" xr:uid="{00000000-0005-0000-0000-000033000000}"/>
    <cellStyle name="Zlá 2" xfId="52" xr:uid="{00000000-0005-0000-0000-000034000000}"/>
    <cellStyle name="Zvýraznenie1 2" xfId="53" xr:uid="{00000000-0005-0000-0000-000035000000}"/>
    <cellStyle name="Zvýraznenie2 2" xfId="54" xr:uid="{00000000-0005-0000-0000-000036000000}"/>
    <cellStyle name="Zvýraznenie3 2" xfId="55" xr:uid="{00000000-0005-0000-0000-000037000000}"/>
    <cellStyle name="Zvýraznenie4 2" xfId="56" xr:uid="{00000000-0005-0000-0000-000038000000}"/>
    <cellStyle name="Zvýraznenie5 2" xfId="57" xr:uid="{00000000-0005-0000-0000-000039000000}"/>
    <cellStyle name="Zvýraznenie6 2" xfId="58" xr:uid="{00000000-0005-0000-0000-00003A000000}"/>
  </cellStyles>
  <dxfs count="4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575"/>
      <color rgb="FF38546C"/>
      <color rgb="FF50799A"/>
      <color rgb="FFF3734B"/>
      <color rgb="FFDEE7EE"/>
      <color rgb="FFB8CBDA"/>
      <color rgb="FF243746"/>
      <color rgb="FFF05523"/>
      <color rgb="FFFFB125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238880</xdr:colOff>
      <xdr:row>1</xdr:row>
      <xdr:rowOff>74544</xdr:rowOff>
    </xdr:from>
    <xdr:to>
      <xdr:col>2</xdr:col>
      <xdr:colOff>4545605</xdr:colOff>
      <xdr:row>4</xdr:row>
      <xdr:rowOff>573787</xdr:rowOff>
    </xdr:to>
    <xdr:pic>
      <xdr:nvPicPr>
        <xdr:cNvPr id="14" name="Obrázok 13">
          <a:extLst>
            <a:ext uri="{FF2B5EF4-FFF2-40B4-BE49-F238E27FC236}">
              <a16:creationId xmlns:a16="http://schemas.microsoft.com/office/drawing/2014/main" id="{DB7B07B5-FAE2-FB54-2448-E1CCD3E5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793" y="74544"/>
          <a:ext cx="4861660" cy="1410330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11</xdr:col>
      <xdr:colOff>248</xdr:colOff>
      <xdr:row>66</xdr:row>
      <xdr:rowOff>169677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94490EEA-3500-4A23-96AC-19B01E18C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773"/>
        <a:stretch/>
      </xdr:blipFill>
      <xdr:spPr>
        <a:xfrm>
          <a:off x="653143" y="14681516"/>
          <a:ext cx="14014422" cy="1533465"/>
        </a:xfrm>
        <a:prstGeom prst="rect">
          <a:avLst/>
        </a:prstGeom>
      </xdr:spPr>
    </xdr:pic>
    <xdr:clientData/>
  </xdr:twoCellAnchor>
  <xdr:twoCellAnchor>
    <xdr:from>
      <xdr:col>5</xdr:col>
      <xdr:colOff>847189</xdr:colOff>
      <xdr:row>2</xdr:row>
      <xdr:rowOff>104260</xdr:rowOff>
    </xdr:from>
    <xdr:to>
      <xdr:col>10</xdr:col>
      <xdr:colOff>1279014</xdr:colOff>
      <xdr:row>4</xdr:row>
      <xdr:rowOff>547505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3F91FD3D-CBAA-C8DC-12EB-C06FEB5CD6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2743" b="22464"/>
        <a:stretch/>
      </xdr:blipFill>
      <xdr:spPr>
        <a:xfrm>
          <a:off x="8809973" y="523476"/>
          <a:ext cx="5749612" cy="1124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80F0-2A5F-4A46-B6A7-3373CD863121}">
  <sheetPr codeName="Hárok1">
    <pageSetUpPr fitToPage="1"/>
  </sheetPr>
  <dimension ref="A1:AM68"/>
  <sheetViews>
    <sheetView tabSelected="1" zoomScale="85" zoomScaleNormal="85" workbookViewId="0">
      <pane ySplit="12" topLeftCell="A27" activePane="bottomLeft" state="frozen"/>
      <selection pane="bottomLeft" activeCell="N28" sqref="N28"/>
    </sheetView>
  </sheetViews>
  <sheetFormatPr defaultRowHeight="14.6" outlineLevelRow="1"/>
  <cols>
    <col min="2" max="2" width="8.3046875" customWidth="1"/>
    <col min="3" max="3" width="78.53515625" customWidth="1"/>
    <col min="4" max="4" width="8.3046875" customWidth="1"/>
    <col min="5" max="5" width="8.15234375" customWidth="1"/>
    <col min="6" max="6" width="19.15234375" customWidth="1"/>
    <col min="7" max="7" width="16" bestFit="1" customWidth="1"/>
    <col min="8" max="8" width="8" customWidth="1"/>
    <col min="9" max="9" width="16" customWidth="1"/>
    <col min="10" max="10" width="16" bestFit="1" customWidth="1"/>
    <col min="11" max="11" width="19.69140625" customWidth="1"/>
    <col min="12" max="12" width="8.3828125" customWidth="1"/>
    <col min="13" max="13" width="14.84375" customWidth="1"/>
    <col min="14" max="14" width="15.3828125" customWidth="1"/>
    <col min="15" max="15" width="13.53515625" bestFit="1" customWidth="1"/>
    <col min="16" max="16" width="15.53515625" customWidth="1"/>
    <col min="17" max="17" width="14" bestFit="1" customWidth="1"/>
    <col min="18" max="18" width="14" customWidth="1"/>
    <col min="19" max="19" width="11.3828125" customWidth="1"/>
    <col min="20" max="20" width="17.69140625" customWidth="1"/>
    <col min="21" max="21" width="13.3046875" customWidth="1"/>
    <col min="22" max="22" width="10.15234375" customWidth="1"/>
  </cols>
  <sheetData>
    <row r="1" spans="1:20" ht="15" thickBot="1"/>
    <row r="2" spans="1:20" ht="18" customHeight="1" outlineLevel="1">
      <c r="A2" s="1"/>
      <c r="B2" s="41"/>
      <c r="C2" s="42"/>
      <c r="D2" s="43"/>
      <c r="E2" s="44"/>
      <c r="F2" s="43"/>
      <c r="G2" s="45"/>
      <c r="H2" s="45"/>
      <c r="I2" s="45"/>
      <c r="J2" s="45"/>
      <c r="K2" s="46"/>
    </row>
    <row r="3" spans="1:20" ht="32.25" customHeight="1" outlineLevel="1">
      <c r="A3" s="1"/>
      <c r="B3" s="47"/>
      <c r="C3" s="48"/>
      <c r="D3" s="183"/>
      <c r="E3" s="183"/>
      <c r="F3" s="183"/>
      <c r="G3" s="183"/>
      <c r="H3" s="49"/>
      <c r="I3" s="49"/>
      <c r="J3" s="49"/>
      <c r="K3" s="50"/>
    </row>
    <row r="4" spans="1:20" ht="21.75" customHeight="1" outlineLevel="1">
      <c r="A4" s="1"/>
      <c r="B4" s="47"/>
      <c r="C4" s="48"/>
      <c r="D4" s="183"/>
      <c r="E4" s="183"/>
      <c r="F4" s="183"/>
      <c r="G4" s="183"/>
      <c r="H4" s="49"/>
      <c r="I4" s="49"/>
      <c r="J4" s="49"/>
      <c r="K4" s="50"/>
    </row>
    <row r="5" spans="1:20" ht="54" customHeight="1" outlineLevel="1" thickBot="1">
      <c r="A5" s="1"/>
      <c r="B5" s="51"/>
      <c r="C5" s="52"/>
      <c r="D5" s="52"/>
      <c r="E5" s="52"/>
      <c r="F5" s="52"/>
      <c r="G5" s="52"/>
      <c r="H5" s="52"/>
      <c r="I5" s="52"/>
      <c r="J5" s="52"/>
      <c r="K5" s="53"/>
    </row>
    <row r="6" spans="1:20" outlineLevel="1">
      <c r="A6" s="1"/>
      <c r="B6" s="184" t="s">
        <v>40</v>
      </c>
      <c r="C6" s="185"/>
      <c r="D6" s="185"/>
      <c r="E6" s="185"/>
      <c r="F6" s="185"/>
      <c r="G6" s="185"/>
      <c r="H6" s="185"/>
      <c r="I6" s="185"/>
      <c r="J6" s="185"/>
      <c r="K6" s="186"/>
    </row>
    <row r="7" spans="1:20" outlineLevel="1">
      <c r="A7" s="1"/>
      <c r="B7" s="187"/>
      <c r="C7" s="188"/>
      <c r="D7" s="188"/>
      <c r="E7" s="188"/>
      <c r="F7" s="188"/>
      <c r="G7" s="188"/>
      <c r="H7" s="188"/>
      <c r="I7" s="188"/>
      <c r="J7" s="188"/>
      <c r="K7" s="189"/>
    </row>
    <row r="8" spans="1:20" outlineLevel="1">
      <c r="A8" s="1"/>
      <c r="B8" s="187"/>
      <c r="C8" s="188"/>
      <c r="D8" s="188"/>
      <c r="E8" s="188"/>
      <c r="F8" s="188"/>
      <c r="G8" s="188"/>
      <c r="H8" s="188"/>
      <c r="I8" s="188"/>
      <c r="J8" s="188"/>
      <c r="K8" s="189"/>
    </row>
    <row r="9" spans="1:20" ht="31.5" customHeight="1" outlineLevel="1">
      <c r="A9" s="1"/>
      <c r="B9" s="192" t="s">
        <v>69</v>
      </c>
      <c r="C9" s="193"/>
      <c r="D9" s="193"/>
      <c r="E9" s="193"/>
      <c r="F9" s="193"/>
      <c r="G9" s="193"/>
      <c r="H9" s="193"/>
      <c r="I9" s="193"/>
      <c r="J9" s="193"/>
      <c r="K9" s="194"/>
    </row>
    <row r="10" spans="1:20" ht="19.75" customHeight="1" outlineLevel="1" thickBot="1">
      <c r="B10" s="195" t="s">
        <v>70</v>
      </c>
      <c r="C10" s="196"/>
      <c r="D10" s="196"/>
      <c r="E10" s="196"/>
      <c r="F10" s="196"/>
      <c r="G10" s="196"/>
      <c r="H10" s="196"/>
      <c r="I10" s="196"/>
      <c r="J10" s="196"/>
      <c r="K10" s="197"/>
    </row>
    <row r="11" spans="1:20" ht="15" outlineLevel="1" thickBot="1">
      <c r="A11" s="2"/>
      <c r="B11" s="54"/>
      <c r="C11" s="55"/>
      <c r="D11" s="55"/>
      <c r="E11" s="55"/>
      <c r="F11" s="56"/>
      <c r="G11" s="57"/>
      <c r="H11" s="58"/>
      <c r="I11" s="59"/>
      <c r="J11" s="59"/>
      <c r="K11" s="60"/>
    </row>
    <row r="12" spans="1:20" ht="41.6" thickBot="1">
      <c r="A12" s="3"/>
      <c r="B12" s="85" t="s">
        <v>1</v>
      </c>
      <c r="C12" s="86" t="s">
        <v>2</v>
      </c>
      <c r="D12" s="86" t="s">
        <v>3</v>
      </c>
      <c r="E12" s="86" t="s">
        <v>4</v>
      </c>
      <c r="F12" s="86" t="s">
        <v>6</v>
      </c>
      <c r="G12" s="99" t="s">
        <v>9</v>
      </c>
      <c r="H12" s="99" t="s">
        <v>4</v>
      </c>
      <c r="I12" s="99" t="s">
        <v>7</v>
      </c>
      <c r="J12" s="99" t="s">
        <v>10</v>
      </c>
      <c r="K12" s="99" t="s">
        <v>5</v>
      </c>
      <c r="L12" s="29"/>
      <c r="M12" s="152" t="s">
        <v>52</v>
      </c>
      <c r="N12" s="152" t="s">
        <v>53</v>
      </c>
      <c r="O12" s="152" t="s">
        <v>54</v>
      </c>
      <c r="P12" s="152" t="s">
        <v>60</v>
      </c>
      <c r="Q12" s="153" t="s">
        <v>38</v>
      </c>
      <c r="R12" s="152" t="s">
        <v>81</v>
      </c>
      <c r="S12" s="153" t="s">
        <v>39</v>
      </c>
    </row>
    <row r="13" spans="1:20" ht="10" customHeight="1" thickBot="1">
      <c r="A13" s="3"/>
      <c r="B13" s="61"/>
      <c r="C13" s="62"/>
      <c r="D13" s="62"/>
      <c r="E13" s="62"/>
      <c r="F13" s="62"/>
      <c r="G13" s="62"/>
      <c r="H13" s="62"/>
      <c r="I13" s="62"/>
      <c r="J13" s="62"/>
      <c r="K13" s="63"/>
      <c r="L13" s="29"/>
      <c r="M13" s="39"/>
      <c r="N13" s="35"/>
      <c r="O13" s="35"/>
      <c r="P13" s="35"/>
      <c r="Q13" s="36"/>
      <c r="R13" s="36"/>
      <c r="S13" s="36"/>
      <c r="T13" s="36"/>
    </row>
    <row r="14" spans="1:20" ht="20.25" customHeight="1" thickBot="1">
      <c r="B14" s="107" t="s">
        <v>79</v>
      </c>
      <c r="C14" s="108"/>
      <c r="D14" s="108"/>
      <c r="E14" s="108"/>
      <c r="F14" s="166"/>
      <c r="G14" s="108"/>
      <c r="H14" s="108"/>
      <c r="I14" s="108"/>
      <c r="J14" s="108"/>
      <c r="K14" s="109"/>
      <c r="L14" s="22"/>
      <c r="M14" s="22"/>
      <c r="N14" s="22"/>
      <c r="O14" s="22"/>
      <c r="P14" s="37"/>
      <c r="Q14" s="38"/>
      <c r="R14" s="10"/>
      <c r="S14" s="22"/>
      <c r="T14" s="22"/>
    </row>
    <row r="15" spans="1:20" ht="20.149999999999999" customHeight="1">
      <c r="B15" s="64">
        <v>1</v>
      </c>
      <c r="C15" s="34" t="s">
        <v>73</v>
      </c>
      <c r="D15" s="19" t="s">
        <v>72</v>
      </c>
      <c r="E15" s="21">
        <v>1700</v>
      </c>
      <c r="F15" s="15">
        <f t="shared" ref="F15:F24" si="0">N15*M15</f>
        <v>1.1375</v>
      </c>
      <c r="G15" s="15">
        <f t="shared" ref="G15:G16" si="1">F15*E15</f>
        <v>1933.75</v>
      </c>
      <c r="H15" s="21">
        <f>E15</f>
        <v>1700</v>
      </c>
      <c r="I15" s="15">
        <v>1</v>
      </c>
      <c r="J15" s="15">
        <f t="shared" ref="J15:J16" si="2">I15*H15</f>
        <v>1700</v>
      </c>
      <c r="K15" s="148">
        <f>G15+J15</f>
        <v>3633.75</v>
      </c>
      <c r="L15" s="157"/>
      <c r="M15" s="23">
        <v>1</v>
      </c>
      <c r="N15" s="198">
        <v>1.1375</v>
      </c>
      <c r="O15" s="23">
        <f>N15*E15</f>
        <v>1933.75</v>
      </c>
      <c r="P15" s="23">
        <f>G15-O15</f>
        <v>0</v>
      </c>
      <c r="Q15" s="147">
        <f>P15/G15</f>
        <v>0</v>
      </c>
      <c r="R15" t="b">
        <f>AND(G15=E15*F15,F15=N15*M15,O15=E15*N15,P15=G15-O15,H15=E15,Q15=P15/G15,K15=J15+G15,J15=I15*H15)</f>
        <v>1</v>
      </c>
      <c r="S15" s="24" t="s">
        <v>71</v>
      </c>
      <c r="T15" s="22"/>
    </row>
    <row r="16" spans="1:20" ht="20.149999999999999" customHeight="1">
      <c r="B16" s="64">
        <f t="shared" ref="B16:B17" si="3">B15+1</f>
        <v>2</v>
      </c>
      <c r="C16" s="20" t="s">
        <v>74</v>
      </c>
      <c r="D16" s="19" t="s">
        <v>0</v>
      </c>
      <c r="E16" s="21">
        <v>1</v>
      </c>
      <c r="F16" s="15">
        <f t="shared" si="0"/>
        <v>196.875</v>
      </c>
      <c r="G16" s="15">
        <f t="shared" si="1"/>
        <v>196.875</v>
      </c>
      <c r="H16" s="21">
        <f>E16</f>
        <v>1</v>
      </c>
      <c r="I16" s="15">
        <v>1</v>
      </c>
      <c r="J16" s="15">
        <f t="shared" si="2"/>
        <v>1</v>
      </c>
      <c r="K16" s="148">
        <f>G16+J16</f>
        <v>197.875</v>
      </c>
      <c r="L16" s="157"/>
      <c r="M16" s="23">
        <v>1</v>
      </c>
      <c r="N16" s="198">
        <v>196.875</v>
      </c>
      <c r="O16" s="23">
        <f>N16*E16</f>
        <v>196.875</v>
      </c>
      <c r="P16" s="23">
        <f>G16-O16</f>
        <v>0</v>
      </c>
      <c r="Q16" s="147">
        <f>P16/G16</f>
        <v>0</v>
      </c>
      <c r="R16" t="b">
        <f t="shared" ref="R16:R17" si="4">AND(G16=E16*F16,F16=N16*M16,O16=E16*N16,P16=G16-O16,H16=E16,Q16=P16/G16,K16=J16+G16,J16=I16*H16)</f>
        <v>1</v>
      </c>
      <c r="S16" s="24" t="s">
        <v>75</v>
      </c>
      <c r="T16" s="22"/>
    </row>
    <row r="17" spans="1:39" ht="20.149999999999999" customHeight="1" thickBot="1">
      <c r="B17" s="91">
        <f t="shared" si="3"/>
        <v>3</v>
      </c>
      <c r="C17" s="92" t="s">
        <v>77</v>
      </c>
      <c r="D17" s="93" t="s">
        <v>0</v>
      </c>
      <c r="E17" s="94">
        <v>1</v>
      </c>
      <c r="F17" s="95">
        <f t="shared" si="0"/>
        <v>1.2375</v>
      </c>
      <c r="G17" s="95">
        <f t="shared" ref="G17" si="5">F17*E17</f>
        <v>1.2375</v>
      </c>
      <c r="H17" s="94">
        <f>E17</f>
        <v>1</v>
      </c>
      <c r="I17" s="95">
        <v>1</v>
      </c>
      <c r="J17" s="95">
        <f t="shared" ref="J17" si="6">I17*H17</f>
        <v>1</v>
      </c>
      <c r="K17" s="149">
        <f>G17+J17</f>
        <v>2.2374999999999998</v>
      </c>
      <c r="L17" s="157"/>
      <c r="M17" s="23">
        <v>1</v>
      </c>
      <c r="N17" s="198">
        <v>1.2375</v>
      </c>
      <c r="O17" s="23">
        <f>N17*E17</f>
        <v>1.2375</v>
      </c>
      <c r="P17" s="23">
        <f>G17-O17</f>
        <v>0</v>
      </c>
      <c r="Q17" s="147">
        <f>P17/G17</f>
        <v>0</v>
      </c>
      <c r="R17" t="b">
        <f t="shared" si="4"/>
        <v>1</v>
      </c>
      <c r="S17" s="24" t="s">
        <v>76</v>
      </c>
      <c r="T17" s="22"/>
    </row>
    <row r="18" spans="1:39" ht="20.149999999999999" customHeight="1" thickBot="1">
      <c r="B18" s="110" t="str">
        <f>B14 &amp; " SPOLU:"</f>
        <v>Optický kábel SPOLU:</v>
      </c>
      <c r="C18" s="111"/>
      <c r="D18" s="111"/>
      <c r="E18" s="112"/>
      <c r="F18" s="96" t="s">
        <v>62</v>
      </c>
      <c r="G18" s="97">
        <f>SUM(G15:G17)</f>
        <v>2131.8625000000002</v>
      </c>
      <c r="H18" s="105"/>
      <c r="I18" s="96" t="s">
        <v>61</v>
      </c>
      <c r="J18" s="97">
        <f>SUM(J15:J17)</f>
        <v>1702</v>
      </c>
      <c r="K18" s="104">
        <f>ROUNDUP(SUM(K15:K17),0)</f>
        <v>3834</v>
      </c>
      <c r="L18" s="157"/>
      <c r="M18" s="23"/>
      <c r="N18" s="198"/>
      <c r="O18" s="23"/>
      <c r="P18" s="23"/>
      <c r="Q18" s="147"/>
      <c r="R18" s="167"/>
      <c r="S18" s="22"/>
      <c r="T18" s="22"/>
    </row>
    <row r="19" spans="1:39" ht="10" customHeight="1" thickBot="1">
      <c r="B19" s="65"/>
      <c r="C19" s="66"/>
      <c r="D19" s="66"/>
      <c r="E19" s="66"/>
      <c r="F19" s="67"/>
      <c r="G19" s="68"/>
      <c r="H19" s="66"/>
      <c r="I19" s="67"/>
      <c r="J19" s="68"/>
      <c r="K19" s="69"/>
      <c r="L19" s="157"/>
      <c r="M19" s="23"/>
      <c r="N19" s="198"/>
      <c r="O19" s="23"/>
      <c r="P19" s="23"/>
      <c r="Q19" s="147"/>
      <c r="R19" s="167"/>
      <c r="S19" s="22"/>
      <c r="T19" s="22"/>
    </row>
    <row r="20" spans="1:39" ht="20.25" customHeight="1" thickBot="1">
      <c r="B20" s="162" t="s">
        <v>51</v>
      </c>
      <c r="C20" s="163"/>
      <c r="D20" s="163"/>
      <c r="E20" s="163"/>
      <c r="F20" s="164"/>
      <c r="G20" s="163"/>
      <c r="H20" s="163"/>
      <c r="I20" s="163"/>
      <c r="J20" s="163"/>
      <c r="K20" s="165"/>
      <c r="L20" s="157"/>
      <c r="M20" s="23"/>
      <c r="N20" s="198"/>
      <c r="O20" s="23"/>
      <c r="P20" s="23"/>
      <c r="Q20" s="147"/>
      <c r="R20" s="167"/>
      <c r="S20" s="22"/>
      <c r="T20" s="22"/>
    </row>
    <row r="21" spans="1:39" s="5" customFormat="1" ht="20.25" customHeight="1">
      <c r="A21" s="4"/>
      <c r="B21" s="70">
        <f>B17+1</f>
        <v>4</v>
      </c>
      <c r="C21" s="34" t="s">
        <v>13</v>
      </c>
      <c r="D21" s="16" t="s">
        <v>0</v>
      </c>
      <c r="E21" s="17">
        <v>1</v>
      </c>
      <c r="F21" s="18">
        <f t="shared" si="0"/>
        <v>687.625</v>
      </c>
      <c r="G21" s="18">
        <f>F21*E21</f>
        <v>687.625</v>
      </c>
      <c r="H21" s="17">
        <f>E21</f>
        <v>1</v>
      </c>
      <c r="I21" s="18">
        <v>1</v>
      </c>
      <c r="J21" s="18">
        <f t="shared" ref="J21:J23" si="7">I21*H21</f>
        <v>1</v>
      </c>
      <c r="K21" s="148">
        <f>G21+J21</f>
        <v>688.625</v>
      </c>
      <c r="L21" s="157"/>
      <c r="M21" s="23">
        <v>1</v>
      </c>
      <c r="N21" s="198">
        <v>687.625</v>
      </c>
      <c r="O21" s="23">
        <f>E21*N21</f>
        <v>687.625</v>
      </c>
      <c r="P21" s="23">
        <f>G21-O21</f>
        <v>0</v>
      </c>
      <c r="Q21" s="147">
        <f>P21/G21</f>
        <v>0</v>
      </c>
      <c r="R21" t="b">
        <f t="shared" ref="R21:R24" si="8">AND(G21=E21*F21,F21=N21*M21,O21=E21*N21,P21=G21-O21,H21=E21,Q21=P21/G21,K21=J21+G21,J21=I21*H21)</f>
        <v>1</v>
      </c>
      <c r="S21" s="24"/>
      <c r="T21" s="4"/>
      <c r="U21"/>
      <c r="V21"/>
      <c r="W21"/>
      <c r="X21"/>
      <c r="Y21"/>
    </row>
    <row r="22" spans="1:39" s="5" customFormat="1" ht="20.25" customHeight="1">
      <c r="A22" s="4"/>
      <c r="B22" s="64">
        <f t="shared" ref="B22:B24" si="9">B21+1</f>
        <v>5</v>
      </c>
      <c r="C22" s="20" t="s">
        <v>24</v>
      </c>
      <c r="D22" s="19" t="s">
        <v>0</v>
      </c>
      <c r="E22" s="21">
        <v>1</v>
      </c>
      <c r="F22" s="15">
        <f t="shared" si="0"/>
        <v>158.66250000000002</v>
      </c>
      <c r="G22" s="15">
        <f t="shared" ref="G22:G23" si="10">F22*E22</f>
        <v>158.66250000000002</v>
      </c>
      <c r="H22" s="21">
        <f>E22</f>
        <v>1</v>
      </c>
      <c r="I22" s="15">
        <v>1</v>
      </c>
      <c r="J22" s="15">
        <f t="shared" si="7"/>
        <v>1</v>
      </c>
      <c r="K22" s="148">
        <f>G22+J22</f>
        <v>159.66250000000002</v>
      </c>
      <c r="L22" s="157"/>
      <c r="M22" s="23">
        <v>1</v>
      </c>
      <c r="N22" s="198">
        <v>158.66250000000002</v>
      </c>
      <c r="O22" s="23">
        <f>E22*N22</f>
        <v>158.66250000000002</v>
      </c>
      <c r="P22" s="23">
        <f>G22-O22</f>
        <v>0</v>
      </c>
      <c r="Q22" s="147">
        <f>P22/G22</f>
        <v>0</v>
      </c>
      <c r="R22" t="b">
        <f t="shared" si="8"/>
        <v>1</v>
      </c>
      <c r="S22" s="25"/>
      <c r="T22" s="4"/>
      <c r="V22" s="8"/>
      <c r="X22" s="4"/>
      <c r="Y22" s="4"/>
    </row>
    <row r="23" spans="1:39" s="5" customFormat="1" ht="20.25" customHeight="1">
      <c r="A23" s="4"/>
      <c r="B23" s="64">
        <f t="shared" si="9"/>
        <v>6</v>
      </c>
      <c r="C23" s="20" t="s">
        <v>25</v>
      </c>
      <c r="D23" s="19" t="s">
        <v>0</v>
      </c>
      <c r="E23" s="21">
        <v>1</v>
      </c>
      <c r="F23" s="15">
        <f t="shared" si="0"/>
        <v>126.0625</v>
      </c>
      <c r="G23" s="15">
        <f t="shared" si="10"/>
        <v>126.0625</v>
      </c>
      <c r="H23" s="21">
        <f>E23</f>
        <v>1</v>
      </c>
      <c r="I23" s="15">
        <v>1</v>
      </c>
      <c r="J23" s="15">
        <f t="shared" si="7"/>
        <v>1</v>
      </c>
      <c r="K23" s="149">
        <f>G23+J23</f>
        <v>127.0625</v>
      </c>
      <c r="L23" s="157"/>
      <c r="M23" s="23">
        <v>1</v>
      </c>
      <c r="N23" s="198">
        <v>126.0625</v>
      </c>
      <c r="O23" s="23">
        <f>E23*N23</f>
        <v>126.0625</v>
      </c>
      <c r="P23" s="23">
        <f>G23-O23</f>
        <v>0</v>
      </c>
      <c r="Q23" s="147">
        <f>P23/G23</f>
        <v>0</v>
      </c>
      <c r="R23" t="b">
        <f t="shared" si="8"/>
        <v>1</v>
      </c>
      <c r="S23" s="24"/>
      <c r="T23" s="4"/>
      <c r="X23" s="4"/>
      <c r="Y23" s="4"/>
      <c r="AA23" s="4"/>
      <c r="AB23" s="4"/>
      <c r="AC23" s="4"/>
      <c r="AD23" s="4"/>
      <c r="AE23" s="4"/>
      <c r="AF23" s="7"/>
      <c r="AG23" s="6"/>
      <c r="AH23" s="4"/>
      <c r="AI23" s="4"/>
      <c r="AJ23" s="4"/>
      <c r="AK23" s="4"/>
      <c r="AL23" s="4"/>
      <c r="AM23" s="4"/>
    </row>
    <row r="24" spans="1:39" ht="20.25" customHeight="1" thickBot="1">
      <c r="B24" s="91">
        <f t="shared" si="9"/>
        <v>7</v>
      </c>
      <c r="C24" s="92" t="s">
        <v>11</v>
      </c>
      <c r="D24" s="93" t="s">
        <v>12</v>
      </c>
      <c r="E24" s="94">
        <v>100</v>
      </c>
      <c r="F24" s="95">
        <f t="shared" si="0"/>
        <v>124.3</v>
      </c>
      <c r="G24" s="95">
        <f t="shared" ref="G24" si="11">F24*E24</f>
        <v>12430</v>
      </c>
      <c r="H24" s="94">
        <f>E24</f>
        <v>100</v>
      </c>
      <c r="I24" s="95">
        <v>1</v>
      </c>
      <c r="J24" s="95">
        <f t="shared" ref="J24" si="12">I24*H24</f>
        <v>100</v>
      </c>
      <c r="K24" s="148">
        <f>G24+J24</f>
        <v>12530</v>
      </c>
      <c r="L24" s="157"/>
      <c r="M24" s="23">
        <v>1</v>
      </c>
      <c r="N24" s="198">
        <v>124.3</v>
      </c>
      <c r="O24" s="23">
        <f>E24*N24</f>
        <v>12430</v>
      </c>
      <c r="P24" s="23">
        <f>G24-O24</f>
        <v>0</v>
      </c>
      <c r="Q24" s="147">
        <f>P24/G24</f>
        <v>0</v>
      </c>
      <c r="R24" t="b">
        <f t="shared" si="8"/>
        <v>1</v>
      </c>
      <c r="S24" s="22"/>
      <c r="T24" s="22"/>
    </row>
    <row r="25" spans="1:39" ht="20.149999999999999" customHeight="1" thickBot="1">
      <c r="B25" s="110" t="str">
        <f>B20 &amp; " SPOLU:"</f>
        <v>Prístupový a zabezpečovací systém (ACS/EZS) SPOLU:</v>
      </c>
      <c r="C25" s="111"/>
      <c r="D25" s="111"/>
      <c r="E25" s="112"/>
      <c r="F25" s="96" t="s">
        <v>62</v>
      </c>
      <c r="G25" s="97">
        <f>SUM(G21:G24)</f>
        <v>13402.35</v>
      </c>
      <c r="H25" s="105"/>
      <c r="I25" s="96" t="s">
        <v>61</v>
      </c>
      <c r="J25" s="97">
        <f>SUM(J21:J24)</f>
        <v>103</v>
      </c>
      <c r="K25" s="104">
        <f>ROUNDUP(SUM(K21:K24),0)</f>
        <v>13506</v>
      </c>
      <c r="L25" s="29"/>
      <c r="M25" s="4"/>
      <c r="N25" s="22"/>
      <c r="O25" s="22"/>
      <c r="P25" s="9"/>
      <c r="Q25" s="10"/>
      <c r="R25" s="10"/>
      <c r="S25" s="10"/>
      <c r="T25" s="22"/>
    </row>
    <row r="26" spans="1:39" ht="10" customHeight="1" thickBot="1">
      <c r="B26" s="71"/>
      <c r="C26" s="72"/>
      <c r="D26" s="72"/>
      <c r="E26" s="72"/>
      <c r="F26" s="102"/>
      <c r="G26" s="103"/>
      <c r="H26" s="72"/>
      <c r="I26" s="73"/>
      <c r="J26" s="74"/>
      <c r="K26" s="75"/>
      <c r="L26" s="29"/>
      <c r="M26" s="4"/>
      <c r="N26" s="22"/>
      <c r="O26" s="22"/>
      <c r="P26" s="9"/>
      <c r="Q26" s="10"/>
      <c r="R26" s="10"/>
      <c r="S26" s="10"/>
      <c r="T26" s="22"/>
    </row>
    <row r="27" spans="1:39" ht="20.25" customHeight="1" thickBot="1">
      <c r="B27" s="107" t="s">
        <v>14</v>
      </c>
      <c r="C27" s="108"/>
      <c r="D27" s="108"/>
      <c r="E27" s="106"/>
      <c r="F27" s="108"/>
      <c r="G27" s="108"/>
      <c r="H27" s="108"/>
      <c r="I27" s="108"/>
      <c r="J27" s="108"/>
      <c r="K27" s="109"/>
      <c r="L27" s="29"/>
      <c r="M27" s="22"/>
      <c r="N27" s="22"/>
      <c r="O27" s="22"/>
      <c r="P27" s="22"/>
      <c r="Q27" s="22"/>
      <c r="R27" s="22"/>
      <c r="S27" s="22"/>
      <c r="T27" s="22"/>
    </row>
    <row r="28" spans="1:39" ht="20.149999999999999" customHeight="1">
      <c r="B28" s="70">
        <f>B24+1</f>
        <v>8</v>
      </c>
      <c r="C28" s="34" t="s">
        <v>15</v>
      </c>
      <c r="D28" s="16" t="s">
        <v>85</v>
      </c>
      <c r="E28" s="17"/>
      <c r="F28" s="18"/>
      <c r="G28" s="18"/>
      <c r="H28" s="17">
        <v>12</v>
      </c>
      <c r="I28" s="18">
        <v>1</v>
      </c>
      <c r="J28" s="18">
        <f t="shared" ref="J28" si="13">I28*H28</f>
        <v>12</v>
      </c>
      <c r="K28" s="148">
        <f t="shared" ref="K28:K34" si="14">G28+J28</f>
        <v>12</v>
      </c>
      <c r="L28" s="29"/>
      <c r="M28" s="22"/>
      <c r="N28" s="22"/>
      <c r="O28" s="22"/>
      <c r="P28" s="22"/>
      <c r="Q28" s="22"/>
      <c r="R28" s="22"/>
      <c r="S28" s="22"/>
      <c r="T28" s="22"/>
    </row>
    <row r="29" spans="1:39" ht="20.149999999999999" customHeight="1">
      <c r="B29" s="64">
        <f t="shared" ref="B29:B30" si="15">B28+1</f>
        <v>9</v>
      </c>
      <c r="C29" s="20" t="s">
        <v>16</v>
      </c>
      <c r="D29" s="19" t="s">
        <v>85</v>
      </c>
      <c r="E29" s="21"/>
      <c r="F29" s="15"/>
      <c r="G29" s="15"/>
      <c r="H29" s="21">
        <v>12</v>
      </c>
      <c r="I29" s="15">
        <v>1</v>
      </c>
      <c r="J29" s="15">
        <f t="shared" ref="J29:J30" si="16">I29*H29</f>
        <v>12</v>
      </c>
      <c r="K29" s="148">
        <f t="shared" si="14"/>
        <v>12</v>
      </c>
      <c r="L29" s="29"/>
      <c r="M29" s="22"/>
      <c r="N29" s="22"/>
      <c r="O29" s="22"/>
      <c r="P29" s="22"/>
      <c r="Q29" s="22"/>
      <c r="R29" s="22"/>
      <c r="S29" s="22"/>
      <c r="T29" s="22"/>
    </row>
    <row r="30" spans="1:39" ht="20.149999999999999" customHeight="1">
      <c r="B30" s="64">
        <f t="shared" si="15"/>
        <v>10</v>
      </c>
      <c r="C30" s="20" t="s">
        <v>17</v>
      </c>
      <c r="D30" s="19" t="s">
        <v>83</v>
      </c>
      <c r="E30" s="21"/>
      <c r="F30" s="15"/>
      <c r="G30" s="15"/>
      <c r="H30" s="21">
        <v>1</v>
      </c>
      <c r="I30" s="15">
        <v>1</v>
      </c>
      <c r="J30" s="15">
        <f t="shared" si="16"/>
        <v>1</v>
      </c>
      <c r="K30" s="149">
        <f t="shared" si="14"/>
        <v>1</v>
      </c>
      <c r="L30" s="29"/>
      <c r="M30" s="22"/>
      <c r="N30" s="22"/>
      <c r="O30" s="22"/>
      <c r="P30" s="33"/>
      <c r="Q30" s="22"/>
      <c r="R30" s="22"/>
      <c r="S30" s="22"/>
      <c r="T30" s="22"/>
    </row>
    <row r="31" spans="1:39" ht="20.149999999999999" customHeight="1">
      <c r="B31" s="64">
        <f t="shared" ref="B31:B34" si="17">B30+1</f>
        <v>11</v>
      </c>
      <c r="C31" s="20" t="s">
        <v>18</v>
      </c>
      <c r="D31" s="19" t="s">
        <v>84</v>
      </c>
      <c r="E31" s="21"/>
      <c r="F31" s="15"/>
      <c r="G31" s="15"/>
      <c r="H31" s="21">
        <v>5</v>
      </c>
      <c r="I31" s="15">
        <f>K18+K25</f>
        <v>17340</v>
      </c>
      <c r="J31" s="15">
        <f>I31*H31%</f>
        <v>867</v>
      </c>
      <c r="K31" s="148">
        <f t="shared" si="14"/>
        <v>867</v>
      </c>
      <c r="L31" s="40"/>
      <c r="M31" s="22"/>
      <c r="N31" s="22"/>
      <c r="O31" s="22"/>
      <c r="P31" s="22"/>
      <c r="Q31" s="22"/>
      <c r="R31" s="22"/>
      <c r="S31" s="22"/>
      <c r="T31" s="22"/>
    </row>
    <row r="32" spans="1:39" ht="20.149999999999999" customHeight="1">
      <c r="B32" s="64">
        <f t="shared" si="17"/>
        <v>12</v>
      </c>
      <c r="C32" s="20" t="s">
        <v>19</v>
      </c>
      <c r="D32" s="19" t="s">
        <v>84</v>
      </c>
      <c r="E32" s="21"/>
      <c r="F32" s="15"/>
      <c r="G32" s="15"/>
      <c r="H32" s="21">
        <v>3</v>
      </c>
      <c r="I32" s="15">
        <f>J18+J25</f>
        <v>1805</v>
      </c>
      <c r="J32" s="15">
        <f>I32*H32%</f>
        <v>54.15</v>
      </c>
      <c r="K32" s="148">
        <f t="shared" si="14"/>
        <v>54.15</v>
      </c>
      <c r="L32" s="40"/>
      <c r="M32" s="22"/>
      <c r="N32" s="22"/>
      <c r="O32" s="22"/>
      <c r="P32" s="22"/>
      <c r="Q32" s="22"/>
      <c r="R32" s="22"/>
      <c r="S32" s="22"/>
      <c r="T32" s="22"/>
    </row>
    <row r="33" spans="2:20" ht="28.3">
      <c r="B33" s="64">
        <f t="shared" si="17"/>
        <v>13</v>
      </c>
      <c r="C33" s="20" t="s">
        <v>20</v>
      </c>
      <c r="D33" s="19" t="s">
        <v>83</v>
      </c>
      <c r="E33" s="21"/>
      <c r="F33" s="15"/>
      <c r="G33" s="15"/>
      <c r="H33" s="21">
        <v>1</v>
      </c>
      <c r="I33" s="15">
        <v>1</v>
      </c>
      <c r="J33" s="15">
        <f t="shared" ref="J33:J34" si="18">I33*H33</f>
        <v>1</v>
      </c>
      <c r="K33" s="148">
        <f t="shared" si="14"/>
        <v>1</v>
      </c>
      <c r="L33" s="29"/>
      <c r="M33" s="26" t="s">
        <v>57</v>
      </c>
      <c r="N33" s="27" t="s">
        <v>55</v>
      </c>
      <c r="O33" s="27" t="s">
        <v>56</v>
      </c>
      <c r="P33" s="22"/>
      <c r="Q33" s="28" t="s">
        <v>58</v>
      </c>
      <c r="R33" s="28"/>
      <c r="S33" s="22"/>
      <c r="T33" s="22"/>
    </row>
    <row r="34" spans="2:20" ht="20.149999999999999" customHeight="1" thickBot="1">
      <c r="B34" s="91">
        <f t="shared" si="17"/>
        <v>14</v>
      </c>
      <c r="C34" s="92" t="s">
        <v>21</v>
      </c>
      <c r="D34" s="93" t="s">
        <v>83</v>
      </c>
      <c r="E34" s="94"/>
      <c r="F34" s="95"/>
      <c r="G34" s="95"/>
      <c r="H34" s="94">
        <v>1</v>
      </c>
      <c r="I34" s="95">
        <v>1</v>
      </c>
      <c r="J34" s="95">
        <f t="shared" si="18"/>
        <v>1</v>
      </c>
      <c r="K34" s="149">
        <f t="shared" si="14"/>
        <v>1</v>
      </c>
      <c r="L34" s="29"/>
      <c r="M34" s="27">
        <v>10</v>
      </c>
      <c r="N34" s="27">
        <v>1</v>
      </c>
      <c r="O34" s="27">
        <f>M34*N34</f>
        <v>10</v>
      </c>
      <c r="P34" s="22"/>
      <c r="Q34" s="29">
        <v>0.1</v>
      </c>
      <c r="R34" s="29"/>
      <c r="S34" s="22"/>
      <c r="T34" s="22"/>
    </row>
    <row r="35" spans="2:20" ht="20.149999999999999" customHeight="1" thickBot="1">
      <c r="B35" s="110" t="str">
        <f>B27 &amp; " SPOLU:"</f>
        <v>Dokumentácia, projektový manažment, ostatné SPOLU:</v>
      </c>
      <c r="C35" s="111"/>
      <c r="D35" s="111"/>
      <c r="E35" s="111"/>
      <c r="F35" s="87" t="s">
        <v>62</v>
      </c>
      <c r="G35" s="97">
        <f>SUM(G28:G34)</f>
        <v>0</v>
      </c>
      <c r="H35" s="111"/>
      <c r="I35" s="87" t="s">
        <v>61</v>
      </c>
      <c r="J35" s="97">
        <f>SUM(J28:J34)</f>
        <v>948.15</v>
      </c>
      <c r="K35" s="104">
        <f>ROUNDUP(SUM(K28:K34),0)</f>
        <v>949</v>
      </c>
      <c r="L35" s="22"/>
      <c r="M35" s="22"/>
      <c r="N35" s="22"/>
      <c r="O35" s="22"/>
      <c r="P35" s="22"/>
      <c r="Q35" s="22"/>
      <c r="R35" s="22"/>
      <c r="S35" s="22"/>
      <c r="T35" s="22"/>
    </row>
    <row r="36" spans="2:20" ht="15.9" thickBot="1">
      <c r="B36" s="76"/>
      <c r="C36" s="77"/>
      <c r="D36" s="77"/>
      <c r="E36" s="77"/>
      <c r="F36" s="22"/>
      <c r="G36" s="22"/>
      <c r="H36" s="22"/>
      <c r="I36" s="22"/>
      <c r="J36" s="22"/>
      <c r="K36" s="78"/>
      <c r="L36" s="22"/>
      <c r="M36" s="30"/>
      <c r="N36" s="181" t="s">
        <v>26</v>
      </c>
      <c r="O36" s="182"/>
      <c r="P36" s="182"/>
      <c r="Q36" s="182"/>
      <c r="R36" s="30"/>
      <c r="T36" s="22"/>
    </row>
    <row r="37" spans="2:20" ht="20.149999999999999" customHeight="1" thickBot="1">
      <c r="B37" s="90"/>
      <c r="C37" s="98"/>
      <c r="D37" s="113"/>
      <c r="E37" s="114"/>
      <c r="F37" s="87" t="s">
        <v>66</v>
      </c>
      <c r="G37" s="88">
        <f>G18+G25+G35</f>
        <v>15534.212500000001</v>
      </c>
      <c r="H37" s="124"/>
      <c r="I37" s="87" t="s">
        <v>67</v>
      </c>
      <c r="J37" s="88">
        <f>J18+J25+J35</f>
        <v>2753.15</v>
      </c>
      <c r="K37" s="89">
        <f>K18+K25+K35</f>
        <v>18289</v>
      </c>
      <c r="L37" s="22"/>
      <c r="M37" s="30"/>
      <c r="N37" s="11" t="s">
        <v>27</v>
      </c>
      <c r="O37" s="12" t="s">
        <v>28</v>
      </c>
      <c r="P37" s="13" t="s">
        <v>29</v>
      </c>
      <c r="Q37" s="13" t="s">
        <v>5</v>
      </c>
      <c r="R37" s="14" t="s">
        <v>41</v>
      </c>
      <c r="T37" s="22"/>
    </row>
    <row r="38" spans="2:20" ht="15.9" thickBot="1">
      <c r="B38" s="76"/>
      <c r="C38" s="77"/>
      <c r="D38" s="77"/>
      <c r="E38" s="77"/>
      <c r="F38" s="22"/>
      <c r="G38" s="22"/>
      <c r="H38" s="22"/>
      <c r="I38" s="22"/>
      <c r="J38" s="22"/>
      <c r="K38" s="78"/>
      <c r="L38" s="22"/>
      <c r="M38" s="11" t="s">
        <v>30</v>
      </c>
      <c r="N38" s="154">
        <v>1</v>
      </c>
      <c r="O38" s="155">
        <v>8</v>
      </c>
      <c r="P38" s="156">
        <v>5</v>
      </c>
      <c r="Q38" s="156">
        <f>N38*(O38*P38)</f>
        <v>40</v>
      </c>
      <c r="R38" s="14">
        <f>Q38*1.1</f>
        <v>44</v>
      </c>
      <c r="T38" s="22"/>
    </row>
    <row r="39" spans="2:20" ht="20.149999999999999" customHeight="1" thickBot="1">
      <c r="B39" s="142" t="s">
        <v>22</v>
      </c>
      <c r="C39" s="143"/>
      <c r="D39" s="144"/>
      <c r="E39" s="144"/>
      <c r="F39" s="144"/>
      <c r="G39" s="144"/>
      <c r="H39" s="144"/>
      <c r="I39" s="144"/>
      <c r="J39" s="145"/>
      <c r="K39" s="125" t="s">
        <v>23</v>
      </c>
      <c r="L39" s="22"/>
      <c r="M39" s="11" t="s">
        <v>31</v>
      </c>
      <c r="N39" s="154">
        <v>2</v>
      </c>
      <c r="O39" s="155">
        <v>16</v>
      </c>
      <c r="P39" s="156">
        <v>10</v>
      </c>
      <c r="Q39" s="156">
        <f>N39*(O39*P39)</f>
        <v>320</v>
      </c>
      <c r="R39" s="14">
        <f t="shared" ref="R39:R41" si="19">Q39*1.1</f>
        <v>352</v>
      </c>
      <c r="T39" s="22"/>
    </row>
    <row r="40" spans="2:20" ht="20.149999999999999" customHeight="1" thickBot="1">
      <c r="B40" s="138" t="str">
        <f>B18</f>
        <v>Optický kábel SPOLU:</v>
      </c>
      <c r="C40" s="139"/>
      <c r="D40" s="140"/>
      <c r="E40" s="140"/>
      <c r="F40" s="140"/>
      <c r="G40" s="140"/>
      <c r="H40" s="140"/>
      <c r="I40" s="140"/>
      <c r="J40" s="141"/>
      <c r="K40" s="126">
        <f>K18</f>
        <v>3834</v>
      </c>
      <c r="L40" s="22"/>
      <c r="M40" s="11" t="s">
        <v>32</v>
      </c>
      <c r="N40" s="154">
        <v>1</v>
      </c>
      <c r="O40" s="155">
        <v>8</v>
      </c>
      <c r="P40" s="156">
        <v>15</v>
      </c>
      <c r="Q40" s="156">
        <f>N40*(O40*P40)</f>
        <v>120</v>
      </c>
      <c r="R40" s="14">
        <f t="shared" si="19"/>
        <v>132</v>
      </c>
      <c r="T40" s="22"/>
    </row>
    <row r="41" spans="2:20" ht="20.149999999999999" customHeight="1" thickBot="1">
      <c r="B41" s="138" t="str">
        <f>B25</f>
        <v>Prístupový a zabezpečovací systém (ACS/EZS) SPOLU:</v>
      </c>
      <c r="C41" s="139"/>
      <c r="D41" s="140"/>
      <c r="E41" s="140"/>
      <c r="F41" s="140"/>
      <c r="G41" s="140"/>
      <c r="H41" s="140"/>
      <c r="I41" s="140"/>
      <c r="J41" s="141"/>
      <c r="K41" s="126">
        <f>K25</f>
        <v>13506</v>
      </c>
      <c r="L41" s="22"/>
      <c r="M41" s="11" t="s">
        <v>33</v>
      </c>
      <c r="N41" s="154">
        <v>1</v>
      </c>
      <c r="O41" s="155">
        <v>8</v>
      </c>
      <c r="P41" s="156">
        <v>20</v>
      </c>
      <c r="Q41" s="156">
        <f>N41*(O41*P41)</f>
        <v>160</v>
      </c>
      <c r="R41" s="14">
        <f t="shared" si="19"/>
        <v>176</v>
      </c>
      <c r="T41" s="22"/>
    </row>
    <row r="42" spans="2:20" ht="20.149999999999999" customHeight="1" thickBot="1">
      <c r="B42" s="138" t="str">
        <f>B35</f>
        <v>Dokumentácia, projektový manažment, ostatné SPOLU:</v>
      </c>
      <c r="C42" s="139"/>
      <c r="D42" s="140"/>
      <c r="E42" s="140"/>
      <c r="F42" s="140"/>
      <c r="G42" s="140"/>
      <c r="H42" s="140"/>
      <c r="I42" s="140"/>
      <c r="J42" s="141"/>
      <c r="K42" s="126">
        <f>K35</f>
        <v>949</v>
      </c>
      <c r="L42" s="22"/>
      <c r="M42" s="190" t="s">
        <v>34</v>
      </c>
      <c r="N42" s="179" t="s">
        <v>65</v>
      </c>
      <c r="O42" s="175" t="s">
        <v>59</v>
      </c>
      <c r="P42" s="173" t="s">
        <v>35</v>
      </c>
      <c r="T42" s="22"/>
    </row>
    <row r="43" spans="2:20" ht="18" thickBot="1">
      <c r="B43" s="90"/>
      <c r="C43" s="113"/>
      <c r="D43" s="113"/>
      <c r="E43" s="113"/>
      <c r="F43" s="113"/>
      <c r="G43" s="113"/>
      <c r="H43" s="113"/>
      <c r="I43" s="109"/>
      <c r="J43" s="146" t="s">
        <v>78</v>
      </c>
      <c r="K43" s="115">
        <f>SUM(K40:K42)</f>
        <v>18289</v>
      </c>
      <c r="L43" s="22"/>
      <c r="M43" s="191"/>
      <c r="N43" s="180"/>
      <c r="O43" s="176"/>
      <c r="P43" s="174"/>
      <c r="T43" s="22"/>
    </row>
    <row r="44" spans="2:20" ht="18" thickBot="1">
      <c r="B44" s="100"/>
      <c r="C44" s="116"/>
      <c r="D44" s="116"/>
      <c r="E44" s="116"/>
      <c r="F44" s="116"/>
      <c r="G44" s="116"/>
      <c r="H44" s="116"/>
      <c r="I44" s="117"/>
      <c r="J44" s="117"/>
      <c r="K44" s="118"/>
      <c r="L44" s="22"/>
      <c r="M44" s="158">
        <f>SUM(O15:O24)</f>
        <v>15534.2125</v>
      </c>
      <c r="N44" s="158">
        <f>G37</f>
        <v>15534.212500000001</v>
      </c>
      <c r="O44" s="31">
        <f>N44-M44</f>
        <v>0</v>
      </c>
      <c r="P44" s="32">
        <f>O44/N44</f>
        <v>0</v>
      </c>
      <c r="T44" s="22"/>
    </row>
    <row r="45" spans="2:20" ht="20.149999999999999" customHeight="1">
      <c r="B45" s="127" t="s">
        <v>8</v>
      </c>
      <c r="C45" s="128"/>
      <c r="D45" s="128"/>
      <c r="E45" s="128"/>
      <c r="F45" s="128"/>
      <c r="G45" s="128"/>
      <c r="H45" s="128"/>
      <c r="I45" s="128"/>
      <c r="J45" s="128"/>
      <c r="K45" s="129"/>
      <c r="L45" s="22"/>
      <c r="M45" s="171" t="s">
        <v>36</v>
      </c>
      <c r="N45" s="177" t="s">
        <v>37</v>
      </c>
      <c r="O45" s="175" t="s">
        <v>63</v>
      </c>
      <c r="P45" s="173" t="s">
        <v>35</v>
      </c>
      <c r="T45" s="22"/>
    </row>
    <row r="46" spans="2:20" ht="15" customHeight="1">
      <c r="B46" s="101">
        <v>1</v>
      </c>
      <c r="C46" s="119" t="s">
        <v>42</v>
      </c>
      <c r="D46" s="120"/>
      <c r="E46" s="120"/>
      <c r="F46" s="120"/>
      <c r="G46" s="120"/>
      <c r="H46" s="120"/>
      <c r="I46" s="120"/>
      <c r="J46" s="120"/>
      <c r="K46" s="121"/>
      <c r="L46" s="22"/>
      <c r="M46" s="172"/>
      <c r="N46" s="178"/>
      <c r="O46" s="176"/>
      <c r="P46" s="174"/>
      <c r="Q46" s="22"/>
      <c r="R46" s="22"/>
      <c r="S46" s="22"/>
      <c r="T46" s="22"/>
    </row>
    <row r="47" spans="2:20" ht="15" customHeight="1" thickBot="1">
      <c r="B47" s="101">
        <f>B46+1</f>
        <v>2</v>
      </c>
      <c r="C47" s="119" t="s">
        <v>43</v>
      </c>
      <c r="D47" s="120"/>
      <c r="E47" s="120"/>
      <c r="F47" s="120"/>
      <c r="G47" s="120"/>
      <c r="H47" s="120"/>
      <c r="I47" s="120"/>
      <c r="J47" s="120"/>
      <c r="K47" s="121"/>
      <c r="L47" s="22"/>
      <c r="M47" s="150">
        <f>Q38+Q39+Q40+Q41</f>
        <v>640</v>
      </c>
      <c r="N47" s="151">
        <f>J37</f>
        <v>2753.15</v>
      </c>
      <c r="O47" s="31">
        <f>N47-M47</f>
        <v>2113.15</v>
      </c>
      <c r="P47" s="32">
        <f>O47/N47</f>
        <v>0.76753900078092363</v>
      </c>
      <c r="Q47" s="22"/>
      <c r="R47" s="22"/>
      <c r="S47" s="22"/>
      <c r="T47" s="22"/>
    </row>
    <row r="48" spans="2:20" ht="15" customHeight="1">
      <c r="B48" s="101">
        <f>B47+1</f>
        <v>3</v>
      </c>
      <c r="C48" s="119" t="s">
        <v>44</v>
      </c>
      <c r="D48" s="120"/>
      <c r="E48" s="120"/>
      <c r="F48" s="120"/>
      <c r="G48" s="120"/>
      <c r="H48" s="120"/>
      <c r="I48" s="120"/>
      <c r="J48" s="120"/>
      <c r="K48" s="121"/>
      <c r="L48" s="22"/>
      <c r="Q48" s="22"/>
      <c r="R48" s="22"/>
      <c r="S48" s="22"/>
      <c r="T48" s="22"/>
    </row>
    <row r="49" spans="2:20" ht="15" customHeight="1">
      <c r="B49" s="101">
        <f t="shared" ref="B49:B55" si="20">B48+1</f>
        <v>4</v>
      </c>
      <c r="C49" s="119" t="s">
        <v>45</v>
      </c>
      <c r="D49" s="120"/>
      <c r="E49" s="120"/>
      <c r="F49" s="120"/>
      <c r="G49" s="120"/>
      <c r="H49" s="120"/>
      <c r="I49" s="120"/>
      <c r="J49" s="120"/>
      <c r="K49" s="121"/>
      <c r="L49" s="22"/>
      <c r="Q49" s="22"/>
      <c r="R49" s="22"/>
      <c r="S49" s="22"/>
      <c r="T49" s="22"/>
    </row>
    <row r="50" spans="2:20" ht="15" customHeight="1">
      <c r="B50" s="101">
        <f t="shared" si="20"/>
        <v>5</v>
      </c>
      <c r="C50" s="119" t="s">
        <v>46</v>
      </c>
      <c r="D50" s="120"/>
      <c r="E50" s="120"/>
      <c r="F50" s="120"/>
      <c r="G50" s="120"/>
      <c r="H50" s="120"/>
      <c r="I50" s="120"/>
      <c r="J50" s="120"/>
      <c r="K50" s="121"/>
      <c r="L50" s="22"/>
      <c r="T50" s="22"/>
    </row>
    <row r="51" spans="2:20" ht="15" customHeight="1">
      <c r="B51" s="101">
        <v>6</v>
      </c>
      <c r="C51" s="119" t="s">
        <v>47</v>
      </c>
      <c r="D51" s="120"/>
      <c r="E51" s="120"/>
      <c r="F51" s="120"/>
      <c r="G51" s="120"/>
      <c r="H51" s="120"/>
      <c r="I51" s="120"/>
      <c r="J51" s="120"/>
      <c r="K51" s="121"/>
      <c r="L51" s="22"/>
      <c r="T51" s="22"/>
    </row>
    <row r="52" spans="2:20" ht="15" customHeight="1">
      <c r="B52" s="101">
        <f t="shared" si="20"/>
        <v>7</v>
      </c>
      <c r="C52" s="119" t="s">
        <v>48</v>
      </c>
      <c r="D52" s="120"/>
      <c r="E52" s="120"/>
      <c r="F52" s="120"/>
      <c r="G52" s="120"/>
      <c r="H52" s="120"/>
      <c r="I52" s="120"/>
      <c r="J52" s="120"/>
      <c r="K52" s="121"/>
      <c r="L52" s="22"/>
      <c r="T52" s="22"/>
    </row>
    <row r="53" spans="2:20" ht="15" customHeight="1">
      <c r="B53" s="101">
        <f t="shared" si="20"/>
        <v>8</v>
      </c>
      <c r="C53" s="119" t="s">
        <v>49</v>
      </c>
      <c r="D53" s="120"/>
      <c r="E53" s="120"/>
      <c r="F53" s="120"/>
      <c r="G53" s="120"/>
      <c r="H53" s="120"/>
      <c r="I53" s="120"/>
      <c r="J53" s="120"/>
      <c r="K53" s="121"/>
      <c r="L53" s="22"/>
      <c r="T53" s="22"/>
    </row>
    <row r="54" spans="2:20" ht="15" customHeight="1">
      <c r="B54" s="101">
        <f t="shared" si="20"/>
        <v>9</v>
      </c>
      <c r="C54" s="119" t="s">
        <v>50</v>
      </c>
      <c r="D54" s="120"/>
      <c r="E54" s="120"/>
      <c r="F54" s="120"/>
      <c r="G54" s="120"/>
      <c r="H54" s="120"/>
      <c r="I54" s="120"/>
      <c r="J54" s="120"/>
      <c r="K54" s="121"/>
      <c r="L54" s="22"/>
      <c r="T54" s="22"/>
    </row>
    <row r="55" spans="2:20" ht="15" customHeight="1">
      <c r="B55" s="101">
        <f t="shared" si="20"/>
        <v>10</v>
      </c>
      <c r="C55" s="159" t="s">
        <v>80</v>
      </c>
      <c r="D55" s="160"/>
      <c r="E55" s="160"/>
      <c r="F55" s="160"/>
      <c r="G55" s="160"/>
      <c r="H55" s="160"/>
      <c r="I55" s="160"/>
      <c r="J55" s="160"/>
      <c r="K55" s="161"/>
      <c r="L55" s="22"/>
      <c r="T55" s="22"/>
    </row>
    <row r="56" spans="2:20" ht="15" thickBot="1">
      <c r="B56" s="79"/>
      <c r="C56" s="37"/>
      <c r="D56" s="37"/>
      <c r="E56" s="37"/>
      <c r="F56" s="37"/>
      <c r="G56" s="37"/>
      <c r="H56" s="37"/>
      <c r="I56" s="37"/>
      <c r="J56" s="37"/>
      <c r="K56" s="122"/>
      <c r="L56" s="22"/>
      <c r="T56" s="22"/>
    </row>
    <row r="57" spans="2:20" ht="20.149999999999999" customHeight="1">
      <c r="B57" s="130" t="s">
        <v>64</v>
      </c>
      <c r="C57" s="131"/>
      <c r="D57" s="131"/>
      <c r="E57" s="131"/>
      <c r="F57" s="131"/>
      <c r="G57" s="131"/>
      <c r="H57" s="131"/>
      <c r="I57" s="131"/>
      <c r="J57" s="131"/>
      <c r="K57" s="132"/>
      <c r="L57" s="22"/>
      <c r="M57" s="22"/>
      <c r="N57" s="22"/>
      <c r="O57" s="22"/>
      <c r="P57" s="22"/>
      <c r="Q57" s="22"/>
      <c r="R57" s="22"/>
      <c r="S57" s="22"/>
      <c r="T57" s="22"/>
    </row>
    <row r="58" spans="2:20" ht="20.149999999999999" customHeight="1" thickBot="1">
      <c r="B58" s="133"/>
      <c r="C58" s="134" t="s">
        <v>82</v>
      </c>
      <c r="D58" s="135"/>
      <c r="E58" s="135"/>
      <c r="F58" s="135"/>
      <c r="G58" s="135"/>
      <c r="H58" s="135"/>
      <c r="I58" s="135"/>
      <c r="J58" s="136" t="s">
        <v>68</v>
      </c>
      <c r="K58" s="137">
        <f ca="1">TODAY()</f>
        <v>45728</v>
      </c>
      <c r="L58" s="22"/>
      <c r="M58" s="123"/>
      <c r="N58" s="22"/>
      <c r="O58" s="22"/>
      <c r="P58" s="22"/>
      <c r="Q58" s="22"/>
      <c r="R58" s="22"/>
      <c r="S58" s="22"/>
      <c r="T58" s="22"/>
    </row>
    <row r="59" spans="2:20">
      <c r="B59" s="80"/>
      <c r="K59" s="81"/>
    </row>
    <row r="60" spans="2:20" ht="19.75">
      <c r="B60" s="168"/>
      <c r="C60" s="169"/>
      <c r="D60" s="169"/>
      <c r="E60" s="169"/>
      <c r="F60" s="169"/>
      <c r="G60" s="169"/>
      <c r="H60" s="169"/>
      <c r="I60" s="169"/>
      <c r="J60" s="169"/>
      <c r="K60" s="170"/>
    </row>
    <row r="61" spans="2:20">
      <c r="B61" s="80"/>
      <c r="K61" s="81"/>
    </row>
    <row r="62" spans="2:20">
      <c r="B62" s="80"/>
      <c r="K62" s="81"/>
    </row>
    <row r="63" spans="2:20">
      <c r="B63" s="80"/>
      <c r="K63" s="81"/>
    </row>
    <row r="64" spans="2:20">
      <c r="B64" s="80"/>
      <c r="K64" s="81"/>
    </row>
    <row r="65" spans="2:11">
      <c r="B65" s="80"/>
      <c r="K65" s="81"/>
    </row>
    <row r="66" spans="2:11">
      <c r="B66" s="80"/>
      <c r="K66" s="81"/>
    </row>
    <row r="67" spans="2:11">
      <c r="B67" s="80"/>
      <c r="K67" s="81"/>
    </row>
    <row r="68" spans="2:11" ht="15" thickBot="1">
      <c r="B68" s="82"/>
      <c r="C68" s="83"/>
      <c r="D68" s="83"/>
      <c r="E68" s="83"/>
      <c r="F68" s="83"/>
      <c r="G68" s="83"/>
      <c r="H68" s="83"/>
      <c r="I68" s="83"/>
      <c r="J68" s="83"/>
      <c r="K68" s="84"/>
    </row>
  </sheetData>
  <mergeCells count="14">
    <mergeCell ref="N42:N43"/>
    <mergeCell ref="N36:Q36"/>
    <mergeCell ref="D3:G4"/>
    <mergeCell ref="B6:K8"/>
    <mergeCell ref="M42:M43"/>
    <mergeCell ref="O42:O43"/>
    <mergeCell ref="P42:P43"/>
    <mergeCell ref="B9:K9"/>
    <mergeCell ref="B10:K10"/>
    <mergeCell ref="B60:K60"/>
    <mergeCell ref="M45:M46"/>
    <mergeCell ref="P45:P46"/>
    <mergeCell ref="O45:O46"/>
    <mergeCell ref="N45:N46"/>
  </mergeCells>
  <phoneticPr fontId="36" type="noConversion"/>
  <conditionalFormatting sqref="R15:R17">
    <cfRule type="containsText" dxfId="3" priority="3" operator="containsText" text="FALSE">
      <formula>NOT(ISERROR(SEARCH("FALSE",R15)))</formula>
    </cfRule>
    <cfRule type="containsText" dxfId="2" priority="4" operator="containsText" text="TRUE">
      <formula>NOT(ISERROR(SEARCH("TRUE",R15)))</formula>
    </cfRule>
  </conditionalFormatting>
  <conditionalFormatting sqref="R21:R24">
    <cfRule type="containsText" dxfId="1" priority="1" operator="containsText" text="FALSE">
      <formula>NOT(ISERROR(SEARCH("FALSE",R21)))</formula>
    </cfRule>
    <cfRule type="containsText" dxfId="0" priority="2" operator="containsText" text="TRUE">
      <formula>NOT(ISERROR(SEARCH("TRUE",R21)))</formula>
    </cfRule>
  </conditionalFormatting>
  <printOptions horizontalCentered="1"/>
  <pageMargins left="0.7" right="0.7" top="0.1" bottom="0.75" header="0.5" footer="0.3"/>
  <pageSetup paperSize="9" scale="4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CP</vt:lpstr>
      <vt:lpstr>CP!Oblasť_tlače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jan.skripen</dc:creator>
  <cp:lastModifiedBy>Lukáš Bíróczi</cp:lastModifiedBy>
  <cp:lastPrinted>2023-10-07T07:13:11Z</cp:lastPrinted>
  <dcterms:created xsi:type="dcterms:W3CDTF">2016-12-05T13:52:17Z</dcterms:created>
  <dcterms:modified xsi:type="dcterms:W3CDTF">2025-03-12T12:33:09Z</dcterms:modified>
</cp:coreProperties>
</file>