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vij\OneDrive\Doutorado\SBRC2024\"/>
    </mc:Choice>
  </mc:AlternateContent>
  <xr:revisionPtr revIDLastSave="0" documentId="13_ncr:1_{7B6F800C-46F4-45E6-BA7B-949332102010}" xr6:coauthVersionLast="47" xr6:coauthVersionMax="47" xr10:uidLastSave="{00000000-0000-0000-0000-000000000000}"/>
  <bookViews>
    <workbookView xWindow="-23136" yWindow="-96" windowWidth="23232" windowHeight="12432" xr2:uid="{BD4B2DB7-E654-4E59-92B6-ACCF7DDC385B}"/>
  </bookViews>
  <sheets>
    <sheet name="Consumo de Energia" sheetId="1" r:id="rId1"/>
    <sheet name="Desempenh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9" i="1" l="1"/>
  <c r="G38" i="1"/>
  <c r="G32" i="1"/>
  <c r="G33" i="1"/>
  <c r="L12" i="1"/>
  <c r="L11" i="1"/>
  <c r="K11" i="1"/>
  <c r="K12" i="1"/>
  <c r="J12" i="1"/>
  <c r="J11" i="1"/>
  <c r="I12" i="1"/>
  <c r="I11" i="1"/>
  <c r="I10" i="1"/>
  <c r="K10" i="1" s="1"/>
  <c r="L10" i="1" s="1"/>
  <c r="G4" i="1"/>
  <c r="H3" i="1" s="1"/>
  <c r="G21" i="1" s="1"/>
  <c r="G26" i="1" s="1"/>
  <c r="G5" i="1"/>
  <c r="J10" i="1"/>
  <c r="E3" i="2"/>
  <c r="D3" i="2"/>
  <c r="M4" i="1"/>
  <c r="M3" i="1"/>
  <c r="M2" i="1"/>
  <c r="N4" i="1"/>
  <c r="O4" i="1" s="1"/>
  <c r="P4" i="1" s="1"/>
  <c r="N3" i="1"/>
  <c r="O3" i="1" s="1"/>
  <c r="P3" i="1" s="1"/>
  <c r="N2" i="1"/>
  <c r="U8" i="1" s="1"/>
  <c r="U9" i="1" s="1"/>
  <c r="U10" i="1" s="1"/>
  <c r="T8" i="1" l="1"/>
  <c r="T9" i="1" s="1"/>
  <c r="T10" i="1" s="1"/>
  <c r="T11" i="1" s="1"/>
  <c r="G27" i="1"/>
  <c r="G22" i="1" s="1"/>
  <c r="R12" i="1"/>
  <c r="R19" i="1" s="1"/>
  <c r="S18" i="1" s="1"/>
  <c r="X3" i="1"/>
  <c r="Y3" i="1" s="1"/>
  <c r="P12" i="1" s="1"/>
  <c r="P13" i="1" s="1"/>
  <c r="X4" i="1"/>
  <c r="Y4" i="1" s="1"/>
  <c r="X2" i="1"/>
  <c r="Y2" i="1" s="1"/>
  <c r="Q12" i="1" s="1"/>
  <c r="Q13" i="1" s="1"/>
  <c r="O2" i="1"/>
  <c r="P2" i="1" s="1"/>
  <c r="R18" i="1" l="1"/>
</calcChain>
</file>

<file path=xl/sharedStrings.xml><?xml version="1.0" encoding="utf-8"?>
<sst xmlns="http://schemas.openxmlformats.org/spreadsheetml/2006/main" count="53" uniqueCount="39">
  <si>
    <t>Corrente/h</t>
  </si>
  <si>
    <t>Tempo1 (s)</t>
  </si>
  <si>
    <t>Tempo2 (s)</t>
  </si>
  <si>
    <t>I (mA)</t>
  </si>
  <si>
    <t>C (mAs)</t>
  </si>
  <si>
    <t>I ativa (mA)</t>
  </si>
  <si>
    <t>I inativa (mA)</t>
  </si>
  <si>
    <t>Bateria (mAh)</t>
  </si>
  <si>
    <t>Ciclos por hora</t>
  </si>
  <si>
    <t>Carga(t)</t>
  </si>
  <si>
    <t>Tempo da Bateria (h)</t>
  </si>
  <si>
    <t>Tempo da Bateria (dias)</t>
  </si>
  <si>
    <t>Sem Adaptação</t>
  </si>
  <si>
    <t>Com Adaptação</t>
  </si>
  <si>
    <t>Tempo de Publicação (ms)</t>
  </si>
  <si>
    <t>Média do Tempo de Publicação</t>
  </si>
  <si>
    <t>Com Adaptação (Intervalo de Publicação (s))</t>
  </si>
  <si>
    <t>Consumo de Energia (A)</t>
  </si>
  <si>
    <r>
      <t>Tempo</t>
    </r>
    <r>
      <rPr>
        <sz val="8"/>
        <color theme="1"/>
        <rFont val="Times New Roman"/>
        <family val="1"/>
      </rPr>
      <t>ativo:</t>
    </r>
  </si>
  <si>
    <t>Resumo Parâmetros (sem adaptação)</t>
  </si>
  <si>
    <t>Resumo Parâmetros (com adaptação)</t>
  </si>
  <si>
    <t>Cenário</t>
  </si>
  <si>
    <r>
      <t>Tempo</t>
    </r>
    <r>
      <rPr>
        <sz val="8"/>
        <color theme="1"/>
        <rFont val="Times New Roman"/>
        <family val="1"/>
      </rPr>
      <t>inativo(s):</t>
    </r>
  </si>
  <si>
    <r>
      <t>Tempo</t>
    </r>
    <r>
      <rPr>
        <sz val="8"/>
        <color theme="1"/>
        <rFont val="Times New Roman"/>
        <family val="1"/>
      </rPr>
      <t>ativo(s)</t>
    </r>
    <r>
      <rPr>
        <sz val="11"/>
        <color theme="1"/>
        <rFont val="Times New Roman"/>
        <family val="1"/>
      </rPr>
      <t>:</t>
    </r>
  </si>
  <si>
    <r>
      <t>Corrente</t>
    </r>
    <r>
      <rPr>
        <sz val="8"/>
        <color theme="1"/>
        <rFont val="Times New Roman"/>
        <family val="1"/>
      </rPr>
      <t>inativo(mA):</t>
    </r>
  </si>
  <si>
    <r>
      <t>Corrente</t>
    </r>
    <r>
      <rPr>
        <sz val="8"/>
        <color theme="1"/>
        <rFont val="Times New Roman"/>
        <family val="1"/>
      </rPr>
      <t>ativo(mA):</t>
    </r>
  </si>
  <si>
    <r>
      <t>C</t>
    </r>
    <r>
      <rPr>
        <sz val="9"/>
        <color theme="1"/>
        <rFont val="Times New Roman"/>
        <family val="1"/>
      </rPr>
      <t>(mAs):</t>
    </r>
  </si>
  <si>
    <r>
      <t>Bateria</t>
    </r>
    <r>
      <rPr>
        <sz val="9"/>
        <color theme="1"/>
        <rFont val="Times New Roman"/>
        <family val="1"/>
      </rPr>
      <t>(mAh):</t>
    </r>
  </si>
  <si>
    <t>Tempo de Vida da Bateria (Dias)</t>
  </si>
  <si>
    <t>Tempo de Vida da Bateria (Horas)</t>
  </si>
  <si>
    <r>
      <t>Consumo</t>
    </r>
    <r>
      <rPr>
        <sz val="9"/>
        <color theme="1"/>
        <rFont val="Times New Roman"/>
        <family val="1"/>
      </rPr>
      <t>(cenário)</t>
    </r>
  </si>
  <si>
    <t>Critico (11h as 13h e 17h as 19h)</t>
  </si>
  <si>
    <t>Seguro (20h as 5h)</t>
  </si>
  <si>
    <t>Normal (6h as 9h e 14h as 16h)</t>
  </si>
  <si>
    <r>
      <t>Tensão</t>
    </r>
    <r>
      <rPr>
        <sz val="8"/>
        <color theme="1"/>
        <rFont val="Times New Roman"/>
        <family val="1"/>
      </rPr>
      <t>(v):</t>
    </r>
  </si>
  <si>
    <t>Dados de Energia (sem adaptação)</t>
  </si>
  <si>
    <r>
      <t>Potência</t>
    </r>
    <r>
      <rPr>
        <sz val="9"/>
        <color theme="1"/>
        <rFont val="Times New Roman"/>
        <family val="1"/>
      </rPr>
      <t>ativa(mW):</t>
    </r>
  </si>
  <si>
    <r>
      <t>Potência</t>
    </r>
    <r>
      <rPr>
        <sz val="9"/>
        <color theme="1"/>
        <rFont val="Times New Roman"/>
        <family val="1"/>
      </rPr>
      <t>inativa(mW):</t>
    </r>
  </si>
  <si>
    <t>Dados de Energia (com adaptação)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</si>
</sst>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Times New Roman"/>
      <family val="1"/>
    </font>
    <font>
      <sz val="10"/>
      <color theme="1"/>
      <name val="Times New Roman"/>
      <family val="1"/>
    </font>
    <font>
      <b/>
      <sz val="11"/>
      <color theme="1"/>
      <name val="Times New Roman"/>
      <family val="1"/>
    </font>
    <font>
      <sz val="8"/>
      <color theme="1"/>
      <name val="Times New Roman"/>
      <family val="1"/>
    </font>
    <font>
      <sz val="9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3" fillId="3" borderId="1" xfId="0" applyFont="1" applyFill="1" applyBorder="1"/>
    <xf numFmtId="0" fontId="2" fillId="0" borderId="1" xfId="0" applyFont="1" applyBorder="1" applyAlignment="1">
      <alignment horizontal="right" wrapText="1"/>
    </xf>
    <xf numFmtId="164" fontId="2" fillId="0" borderId="1" xfId="0" applyNumberFormat="1" applyFont="1" applyBorder="1" applyAlignment="1">
      <alignment horizontal="right" wrapText="1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vertical="center"/>
    </xf>
    <xf numFmtId="0" fontId="1" fillId="0" borderId="1" xfId="0" applyFont="1" applyBorder="1"/>
    <xf numFmtId="0" fontId="1" fillId="0" borderId="1" xfId="0" applyFont="1" applyBorder="1" applyAlignment="1">
      <alignment horizontal="left"/>
    </xf>
    <xf numFmtId="2" fontId="1" fillId="0" borderId="1" xfId="0" applyNumberFormat="1" applyFont="1" applyBorder="1"/>
    <xf numFmtId="164" fontId="1" fillId="0" borderId="1" xfId="0" applyNumberFormat="1" applyFont="1" applyBorder="1"/>
    <xf numFmtId="1" fontId="1" fillId="0" borderId="1" xfId="0" applyNumberFormat="1" applyFont="1" applyBorder="1"/>
    <xf numFmtId="164" fontId="0" fillId="0" borderId="0" xfId="0" applyNumberFormat="1"/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'Consumo de Energia'!$F$21:$F$22</c:f>
              <c:strCache>
                <c:ptCount val="2"/>
                <c:pt idx="0">
                  <c:v>Sem Adaptação</c:v>
                </c:pt>
                <c:pt idx="1">
                  <c:v>Com Adaptação</c:v>
                </c:pt>
              </c:strCache>
            </c:strRef>
          </c:cat>
          <c:val>
            <c:numRef>
              <c:f>'Consumo de Energia'!$G$21:$G$22</c:f>
              <c:numCache>
                <c:formatCode>0</c:formatCode>
                <c:ptCount val="2"/>
                <c:pt idx="0">
                  <c:v>118.52465810194781</c:v>
                </c:pt>
                <c:pt idx="1">
                  <c:v>121.19726189978985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41-43AF-849D-010824D19AE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86761776"/>
        <c:axId val="786762256"/>
      </c:barChart>
      <c:catAx>
        <c:axId val="786761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86762256"/>
        <c:crosses val="autoZero"/>
        <c:auto val="1"/>
        <c:lblAlgn val="ctr"/>
        <c:lblOffset val="100"/>
        <c:noMultiLvlLbl val="0"/>
      </c:catAx>
      <c:valAx>
        <c:axId val="7867622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>
                    <a:solidFill>
                      <a:sysClr val="windowText" lastClr="000000"/>
                    </a:solidFill>
                  </a:rPr>
                  <a:t>Tempo de Vida da Bateria (horas)</a:t>
                </a:r>
              </a:p>
            </c:rich>
          </c:tx>
          <c:layout>
            <c:manualLayout>
              <c:xMode val="edge"/>
              <c:yMode val="edge"/>
              <c:x val="1.9444444444444445E-2"/>
              <c:y val="7.5983686067019399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86761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Desempenho!$D$2:$E$2</c:f>
              <c:strCache>
                <c:ptCount val="2"/>
                <c:pt idx="0">
                  <c:v>Sem Adaptação</c:v>
                </c:pt>
                <c:pt idx="1">
                  <c:v>Com Adaptação</c:v>
                </c:pt>
              </c:strCache>
            </c:strRef>
          </c:cat>
          <c:val>
            <c:numRef>
              <c:f>Desempenho!$D$3:$E$3</c:f>
              <c:numCache>
                <c:formatCode>0.0</c:formatCode>
                <c:ptCount val="2"/>
                <c:pt idx="0">
                  <c:v>1.60985</c:v>
                </c:pt>
                <c:pt idx="1">
                  <c:v>2.0462500000000001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E5-40C5-80F2-1FEADAD1755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09607728"/>
        <c:axId val="848468895"/>
      </c:barChart>
      <c:catAx>
        <c:axId val="609607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8468895"/>
        <c:crosses val="autoZero"/>
        <c:auto val="1"/>
        <c:lblAlgn val="ctr"/>
        <c:lblOffset val="100"/>
        <c:noMultiLvlLbl val="0"/>
      </c:catAx>
      <c:valAx>
        <c:axId val="848468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</a:t>
                </a:r>
                <a:r>
                  <a:rPr lang="pt-BR" baseline="0"/>
                  <a:t> Médio de Publicação (s)</a:t>
                </a:r>
                <a:endParaRPr lang="pt-BR"/>
              </a:p>
            </c:rich>
          </c:tx>
          <c:layout>
            <c:manualLayout>
              <c:xMode val="edge"/>
              <c:yMode val="edge"/>
              <c:x val="1.945254967347506E-2"/>
              <c:y val="0.170270122484689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09607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509588</xdr:colOff>
      <xdr:row>13</xdr:row>
      <xdr:rowOff>4762</xdr:rowOff>
    </xdr:from>
    <xdr:to>
      <xdr:col>11</xdr:col>
      <xdr:colOff>164288</xdr:colOff>
      <xdr:row>24</xdr:row>
      <xdr:rowOff>177262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5482A66-57EF-8E51-B836-B4CBB1F314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4</xdr:row>
      <xdr:rowOff>1905</xdr:rowOff>
    </xdr:from>
    <xdr:to>
      <xdr:col>9</xdr:col>
      <xdr:colOff>53340</xdr:colOff>
      <xdr:row>18</xdr:row>
      <xdr:rowOff>78105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9D2B3D6-0EE7-3B5E-35F0-04B3C020E8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FD6FF-E4A2-4D05-B09A-2F20DA390C7E}">
  <dimension ref="A1:Y53"/>
  <sheetViews>
    <sheetView tabSelected="1" workbookViewId="0">
      <selection activeCell="F46" sqref="F46"/>
    </sheetView>
  </sheetViews>
  <sheetFormatPr defaultRowHeight="15" x14ac:dyDescent="0.25"/>
  <cols>
    <col min="1" max="1" width="15.42578125" bestFit="1" customWidth="1"/>
    <col min="2" max="2" width="13.85546875" customWidth="1"/>
    <col min="3" max="3" width="14.140625" customWidth="1"/>
    <col min="4" max="4" width="14.28515625" customWidth="1"/>
    <col min="6" max="6" width="34" bestFit="1" customWidth="1"/>
    <col min="7" max="7" width="18.140625" customWidth="1"/>
    <col min="8" max="8" width="13.7109375" bestFit="1" customWidth="1"/>
    <col min="9" max="9" width="16" bestFit="1" customWidth="1"/>
    <col min="10" max="11" width="17.42578125" bestFit="1" customWidth="1"/>
    <col min="12" max="12" width="14.5703125" bestFit="1" customWidth="1"/>
    <col min="13" max="13" width="14.5703125" customWidth="1"/>
    <col min="14" max="14" width="12" bestFit="1" customWidth="1"/>
    <col min="16" max="16" width="10.28515625" bestFit="1" customWidth="1"/>
    <col min="20" max="20" width="12.7109375" bestFit="1" customWidth="1"/>
    <col min="23" max="23" width="13.28515625" bestFit="1" customWidth="1"/>
    <col min="24" max="24" width="19.7109375" bestFit="1" customWidth="1"/>
    <col min="25" max="25" width="22.5703125" bestFit="1" customWidth="1"/>
  </cols>
  <sheetData>
    <row r="1" spans="1:25" x14ac:dyDescent="0.25">
      <c r="A1" s="13" t="s">
        <v>17</v>
      </c>
      <c r="B1" s="13"/>
      <c r="C1" s="13"/>
      <c r="D1" s="13"/>
      <c r="F1" s="16" t="s">
        <v>19</v>
      </c>
      <c r="G1" s="17"/>
      <c r="H1" s="17"/>
      <c r="J1" t="s">
        <v>1</v>
      </c>
      <c r="K1" t="s">
        <v>2</v>
      </c>
      <c r="L1" t="s">
        <v>8</v>
      </c>
      <c r="M1" t="s">
        <v>9</v>
      </c>
      <c r="N1" t="s">
        <v>4</v>
      </c>
      <c r="O1" t="s">
        <v>3</v>
      </c>
      <c r="P1" t="s">
        <v>0</v>
      </c>
      <c r="T1" t="s">
        <v>5</v>
      </c>
      <c r="U1">
        <v>70.89</v>
      </c>
      <c r="W1" t="s">
        <v>7</v>
      </c>
      <c r="X1" t="s">
        <v>10</v>
      </c>
      <c r="Y1" t="s">
        <v>11</v>
      </c>
    </row>
    <row r="2" spans="1:25" x14ac:dyDescent="0.25">
      <c r="A2" s="4" t="s">
        <v>12</v>
      </c>
      <c r="B2" s="18" t="s">
        <v>16</v>
      </c>
      <c r="C2" s="18"/>
      <c r="D2" s="18"/>
      <c r="F2" s="7" t="s">
        <v>23</v>
      </c>
      <c r="G2" s="7">
        <v>9</v>
      </c>
      <c r="H2" s="7" t="s">
        <v>26</v>
      </c>
      <c r="J2">
        <v>4.9850000000000003</v>
      </c>
      <c r="K2">
        <v>237</v>
      </c>
      <c r="L2">
        <v>15</v>
      </c>
      <c r="M2">
        <f>(U1*J2)+(K2*U2)</f>
        <v>358.12665000000004</v>
      </c>
      <c r="N2">
        <f>((J2*U1)+(K2*U2))/ (J2+K2)</f>
        <v>1.4799539227638077</v>
      </c>
      <c r="O2">
        <f>N2/(J2+K2)</f>
        <v>6.1158911616993102E-3</v>
      </c>
      <c r="P2">
        <f>15*O2</f>
        <v>9.1738367425489659E-2</v>
      </c>
      <c r="T2" t="s">
        <v>6</v>
      </c>
      <c r="U2">
        <v>0.02</v>
      </c>
      <c r="W2">
        <v>2400</v>
      </c>
      <c r="X2">
        <f>W2/N2</f>
        <v>1621.6721095735265</v>
      </c>
      <c r="Y2">
        <f>X2/24</f>
        <v>67.569671232230277</v>
      </c>
    </row>
    <row r="3" spans="1:25" x14ac:dyDescent="0.25">
      <c r="A3" s="5"/>
      <c r="B3" s="5">
        <v>15</v>
      </c>
      <c r="C3" s="5">
        <v>30</v>
      </c>
      <c r="D3" s="5">
        <v>60</v>
      </c>
      <c r="F3" s="8" t="s">
        <v>22</v>
      </c>
      <c r="G3" s="7">
        <v>30</v>
      </c>
      <c r="H3" s="9">
        <f>((G2*G4)+(G3*G5))/(G2+G3)</f>
        <v>25.311188811188806</v>
      </c>
      <c r="J3">
        <v>4.9850000000000003</v>
      </c>
      <c r="K3">
        <v>118</v>
      </c>
      <c r="L3">
        <v>60</v>
      </c>
      <c r="M3">
        <f>(J3*U1)+(K3*U2)</f>
        <v>355.74665000000005</v>
      </c>
      <c r="N3">
        <f>((J3*U1)+(K3*U2))/(J3+K3)</f>
        <v>2.8926019433264223</v>
      </c>
      <c r="O3">
        <f>N3/(J3+K3)</f>
        <v>2.3519957257603953E-2</v>
      </c>
      <c r="P3">
        <f>O3*60</f>
        <v>1.4111974354562371</v>
      </c>
      <c r="X3">
        <f>W2/N3</f>
        <v>829.70282362462149</v>
      </c>
      <c r="Y3">
        <f t="shared" ref="Y3:Y4" si="0">X3/24</f>
        <v>34.570950984359229</v>
      </c>
    </row>
    <row r="4" spans="1:25" x14ac:dyDescent="0.25">
      <c r="A4" s="7">
        <v>8.9999999999999993E-3</v>
      </c>
      <c r="B4" s="7">
        <v>1.2E-2</v>
      </c>
      <c r="C4" s="7">
        <v>1.0999999999999999E-2</v>
      </c>
      <c r="D4" s="7">
        <v>1.2E-2</v>
      </c>
      <c r="F4" s="8" t="s">
        <v>25</v>
      </c>
      <c r="G4" s="10">
        <f>AVERAGE(A5:A12,A14:A22,A24:A32,A34:A42,A44:A51,A53)*1000</f>
        <v>79.681818181818173</v>
      </c>
      <c r="H4" s="7"/>
      <c r="J4">
        <v>4.9850000000000003</v>
      </c>
      <c r="K4">
        <v>60</v>
      </c>
      <c r="L4">
        <v>30</v>
      </c>
      <c r="M4">
        <f>(J4*U1)+(K4*U2)</f>
        <v>354.58665000000002</v>
      </c>
      <c r="N4">
        <f>((J4*U1)+(K4*U2))/(J4+K4)</f>
        <v>5.4564384088635842</v>
      </c>
      <c r="O4">
        <f>N4/(J4+K4)</f>
        <v>8.3964582732378001E-2</v>
      </c>
      <c r="P4">
        <f>O4*30</f>
        <v>2.5189374819713399</v>
      </c>
      <c r="X4">
        <f>W2/N4</f>
        <v>439.84735465929128</v>
      </c>
      <c r="Y4">
        <f t="shared" si="0"/>
        <v>18.326973110803802</v>
      </c>
    </row>
    <row r="5" spans="1:25" x14ac:dyDescent="0.25">
      <c r="A5" s="7">
        <v>7.5999999999999998E-2</v>
      </c>
      <c r="B5" s="7">
        <v>0.08</v>
      </c>
      <c r="C5" s="7">
        <v>7.9000000000000001E-2</v>
      </c>
      <c r="D5" s="7">
        <v>9.0999999999999998E-2</v>
      </c>
      <c r="F5" s="8" t="s">
        <v>24</v>
      </c>
      <c r="G5" s="10">
        <f>AVERAGE(A4,A13,A23,A43,A52)*1000</f>
        <v>9</v>
      </c>
      <c r="H5" s="7"/>
    </row>
    <row r="6" spans="1:25" x14ac:dyDescent="0.25">
      <c r="A6" s="7">
        <v>8.2000000000000003E-2</v>
      </c>
      <c r="B6" s="7">
        <v>7.9000000000000001E-2</v>
      </c>
      <c r="C6" s="7">
        <v>7.9000000000000001E-2</v>
      </c>
      <c r="D6" s="7">
        <v>7.9000000000000001E-2</v>
      </c>
    </row>
    <row r="7" spans="1:25" x14ac:dyDescent="0.25">
      <c r="A7" s="7">
        <v>7.6999999999999999E-2</v>
      </c>
      <c r="B7" s="7">
        <v>7.9000000000000001E-2</v>
      </c>
      <c r="C7" s="7">
        <v>7.9000000000000001E-2</v>
      </c>
      <c r="D7" s="7">
        <v>0.08</v>
      </c>
    </row>
    <row r="8" spans="1:25" x14ac:dyDescent="0.25">
      <c r="A8" s="7">
        <v>7.6999999999999999E-2</v>
      </c>
      <c r="B8" s="7">
        <v>8.6999999999999994E-2</v>
      </c>
      <c r="C8" s="7">
        <v>9.4E-2</v>
      </c>
      <c r="D8" s="7">
        <v>8.5000000000000006E-2</v>
      </c>
      <c r="F8" s="16" t="s">
        <v>20</v>
      </c>
      <c r="G8" s="17"/>
      <c r="H8" s="17"/>
      <c r="I8" s="17"/>
      <c r="J8" s="17"/>
      <c r="K8" s="17"/>
      <c r="L8" s="17"/>
      <c r="T8">
        <f>W2/N3</f>
        <v>829.70282362462149</v>
      </c>
      <c r="U8">
        <f>W2/N2</f>
        <v>1621.6721095735265</v>
      </c>
    </row>
    <row r="9" spans="1:25" x14ac:dyDescent="0.25">
      <c r="A9" s="7">
        <v>7.3999999999999996E-2</v>
      </c>
      <c r="B9" s="7">
        <v>8.1000000000000003E-2</v>
      </c>
      <c r="C9" s="7">
        <v>8.3000000000000004E-2</v>
      </c>
      <c r="D9" s="7">
        <v>7.9000000000000001E-2</v>
      </c>
      <c r="F9" s="8" t="s">
        <v>21</v>
      </c>
      <c r="G9" s="8" t="s">
        <v>18</v>
      </c>
      <c r="H9" s="8" t="s">
        <v>22</v>
      </c>
      <c r="I9" s="8" t="s">
        <v>25</v>
      </c>
      <c r="J9" s="10" t="s">
        <v>24</v>
      </c>
      <c r="K9" s="7" t="s">
        <v>26</v>
      </c>
      <c r="L9" s="7" t="s">
        <v>30</v>
      </c>
      <c r="T9">
        <f>T8/24</f>
        <v>34.570950984359229</v>
      </c>
      <c r="U9">
        <f>U8/24</f>
        <v>67.569671232230277</v>
      </c>
    </row>
    <row r="10" spans="1:25" x14ac:dyDescent="0.25">
      <c r="A10" s="7">
        <v>7.5999999999999998E-2</v>
      </c>
      <c r="B10" s="7">
        <v>7.8E-2</v>
      </c>
      <c r="C10" s="7">
        <v>7.9000000000000001E-2</v>
      </c>
      <c r="D10" s="7">
        <v>8.2000000000000003E-2</v>
      </c>
      <c r="F10" s="7" t="s">
        <v>31</v>
      </c>
      <c r="G10" s="7">
        <v>7</v>
      </c>
      <c r="H10" s="7">
        <v>15</v>
      </c>
      <c r="I10" s="10">
        <f>AVERAGE(B5:B11,B13:B19,B21:B28,B30:B37,B39:B45,B47:B52)*1000</f>
        <v>81.604651162790702</v>
      </c>
      <c r="J10" s="10">
        <f>(AVERAGE(B4,B12,B20,B29,B38,B46,B53)*1000)</f>
        <v>11.857142857142856</v>
      </c>
      <c r="K10" s="9">
        <f>((G10*I10)+(H10*J10))/(G10+H10)</f>
        <v>34.049531863485349</v>
      </c>
      <c r="L10" s="9">
        <f>6*K10</f>
        <v>204.29719118091208</v>
      </c>
      <c r="T10">
        <f>W2/T9</f>
        <v>69.422446639834135</v>
      </c>
      <c r="U10">
        <f>W2/U9</f>
        <v>35.518894146331384</v>
      </c>
    </row>
    <row r="11" spans="1:25" x14ac:dyDescent="0.25">
      <c r="A11" s="7">
        <v>7.9000000000000001E-2</v>
      </c>
      <c r="B11" s="7">
        <v>7.9000000000000001E-2</v>
      </c>
      <c r="C11" s="7">
        <v>1.2999999999999999E-2</v>
      </c>
      <c r="D11" s="7">
        <v>7.8E-2</v>
      </c>
      <c r="F11" s="7" t="s">
        <v>33</v>
      </c>
      <c r="G11" s="7">
        <v>9</v>
      </c>
      <c r="H11" s="7">
        <v>30</v>
      </c>
      <c r="I11" s="10">
        <f>AVERAGE(C5:C18,C20:C27,C29:C36,C38:C44,C46:C52)*1000</f>
        <v>79.613636363636402</v>
      </c>
      <c r="J11" s="10">
        <f>AVERAGE(C4,C19,C28,C37,C45,C53)*1000</f>
        <v>10.999999999999998</v>
      </c>
      <c r="K11" s="9">
        <f t="shared" ref="K11:K12" si="1">((G11*I11)+(H11*J11))/(G11+H11)</f>
        <v>26.83391608391609</v>
      </c>
      <c r="L11" s="9">
        <f>6*K11</f>
        <v>161.00349650349654</v>
      </c>
      <c r="T11">
        <f>T10/24</f>
        <v>2.8926019433264223</v>
      </c>
    </row>
    <row r="12" spans="1:25" x14ac:dyDescent="0.25">
      <c r="A12" s="7">
        <v>7.8E-2</v>
      </c>
      <c r="B12" s="7">
        <v>1.2E-2</v>
      </c>
      <c r="C12" s="7">
        <v>7.8E-2</v>
      </c>
      <c r="D12" s="7">
        <v>8.3000000000000004E-2</v>
      </c>
      <c r="F12" s="7" t="s">
        <v>32</v>
      </c>
      <c r="G12" s="7">
        <v>7</v>
      </c>
      <c r="H12" s="7">
        <v>60</v>
      </c>
      <c r="I12" s="10">
        <f>AVERAGE(D5:D12,D14:D21,D23:D29,D31:D37,D38:D45,D47:D53)*1000</f>
        <v>81.044444444444494</v>
      </c>
      <c r="J12" s="10">
        <f>AVERAGE(D4,D13,D22,D30,D38,D46)*1000</f>
        <v>11.833333333333332</v>
      </c>
      <c r="K12" s="9">
        <f t="shared" si="1"/>
        <v>19.064344941956886</v>
      </c>
      <c r="L12" s="9">
        <f>12*K12</f>
        <v>228.77213930348262</v>
      </c>
      <c r="P12">
        <f>W2/Y3</f>
        <v>69.422446639834135</v>
      </c>
      <c r="Q12">
        <f>W2/Y2</f>
        <v>35.518894146331384</v>
      </c>
      <c r="R12">
        <f>5*N2+19*N3</f>
        <v>62.359206537021059</v>
      </c>
    </row>
    <row r="13" spans="1:25" x14ac:dyDescent="0.25">
      <c r="A13" s="7">
        <v>8.9999999999999993E-3</v>
      </c>
      <c r="B13" s="7">
        <v>7.8E-2</v>
      </c>
      <c r="C13" s="7">
        <v>7.8E-2</v>
      </c>
      <c r="D13" s="7">
        <v>1.2E-2</v>
      </c>
      <c r="P13">
        <f>P12/24</f>
        <v>2.8926019433264223</v>
      </c>
      <c r="Q13">
        <f>Q12/24</f>
        <v>1.4799539227638077</v>
      </c>
    </row>
    <row r="14" spans="1:25" x14ac:dyDescent="0.25">
      <c r="A14" s="7">
        <v>7.5999999999999998E-2</v>
      </c>
      <c r="B14" s="7">
        <v>7.9000000000000001E-2</v>
      </c>
      <c r="C14" s="7">
        <v>7.8E-2</v>
      </c>
      <c r="D14" s="7">
        <v>7.9000000000000001E-2</v>
      </c>
    </row>
    <row r="15" spans="1:25" x14ac:dyDescent="0.25">
      <c r="A15" s="7">
        <v>7.6999999999999999E-2</v>
      </c>
      <c r="B15" s="7">
        <v>7.9000000000000001E-2</v>
      </c>
      <c r="C15" s="7">
        <v>8.5000000000000006E-2</v>
      </c>
      <c r="D15" s="7">
        <v>7.8E-2</v>
      </c>
      <c r="F15" s="6" t="s">
        <v>27</v>
      </c>
    </row>
    <row r="16" spans="1:25" x14ac:dyDescent="0.25">
      <c r="A16" s="7">
        <v>7.6999999999999999E-2</v>
      </c>
      <c r="B16" s="7">
        <v>8.6999999999999994E-2</v>
      </c>
      <c r="C16" s="7">
        <v>8.1000000000000003E-2</v>
      </c>
      <c r="D16" s="7">
        <v>8.6999999999999994E-2</v>
      </c>
      <c r="F16" s="7">
        <v>3000</v>
      </c>
    </row>
    <row r="17" spans="1:19" x14ac:dyDescent="0.25">
      <c r="A17" s="7">
        <v>8.4000000000000005E-2</v>
      </c>
      <c r="B17" s="7">
        <v>7.9000000000000001E-2</v>
      </c>
      <c r="C17" s="7">
        <v>7.9000000000000001E-2</v>
      </c>
      <c r="D17" s="7">
        <v>0.08</v>
      </c>
    </row>
    <row r="18" spans="1:19" x14ac:dyDescent="0.25">
      <c r="A18" s="7">
        <v>7.5999999999999998E-2</v>
      </c>
      <c r="B18" s="7">
        <v>8.1000000000000003E-2</v>
      </c>
      <c r="C18" s="7">
        <v>8.1000000000000003E-2</v>
      </c>
      <c r="D18" s="7">
        <v>7.9000000000000001E-2</v>
      </c>
      <c r="R18">
        <f>R12*24</f>
        <v>1496.6209568885054</v>
      </c>
      <c r="S18">
        <f>R19*24</f>
        <v>923.68077143195148</v>
      </c>
    </row>
    <row r="19" spans="1:19" x14ac:dyDescent="0.25">
      <c r="A19" s="7">
        <v>8.2000000000000003E-2</v>
      </c>
      <c r="B19" s="7">
        <v>7.9000000000000001E-2</v>
      </c>
      <c r="C19" s="7">
        <v>1.0999999999999999E-2</v>
      </c>
      <c r="D19" s="7">
        <v>7.8E-2</v>
      </c>
      <c r="R19">
        <f>W2/R12</f>
        <v>38.486698809664645</v>
      </c>
    </row>
    <row r="20" spans="1:19" x14ac:dyDescent="0.25">
      <c r="A20" s="7">
        <v>0.08</v>
      </c>
      <c r="B20" s="7">
        <v>1.2E-2</v>
      </c>
      <c r="C20" s="7">
        <v>7.8E-2</v>
      </c>
      <c r="D20" s="7">
        <v>0.10100000000000001</v>
      </c>
      <c r="F20" s="13" t="s">
        <v>29</v>
      </c>
      <c r="G20" s="13"/>
    </row>
    <row r="21" spans="1:19" x14ac:dyDescent="0.25">
      <c r="A21" s="7">
        <v>7.9000000000000001E-2</v>
      </c>
      <c r="B21" s="7">
        <v>0.08</v>
      </c>
      <c r="C21" s="7">
        <v>7.8E-2</v>
      </c>
      <c r="D21" s="7">
        <v>7.9000000000000001E-2</v>
      </c>
      <c r="F21" s="7" t="s">
        <v>12</v>
      </c>
      <c r="G21" s="11">
        <f>F16/H3</f>
        <v>118.52465810194781</v>
      </c>
    </row>
    <row r="22" spans="1:19" x14ac:dyDescent="0.25">
      <c r="A22" s="7">
        <v>7.5999999999999998E-2</v>
      </c>
      <c r="B22" s="7">
        <v>7.9000000000000001E-2</v>
      </c>
      <c r="C22" s="7">
        <v>7.9000000000000001E-2</v>
      </c>
      <c r="D22" s="7">
        <v>1.2E-2</v>
      </c>
      <c r="F22" s="7" t="s">
        <v>13</v>
      </c>
      <c r="G22" s="11">
        <f>G27*24</f>
        <v>121.19726189978985</v>
      </c>
    </row>
    <row r="23" spans="1:19" x14ac:dyDescent="0.25">
      <c r="A23" s="7">
        <v>8.9999999999999993E-3</v>
      </c>
      <c r="B23" s="7">
        <v>0.08</v>
      </c>
      <c r="C23" s="7">
        <v>8.5000000000000006E-2</v>
      </c>
      <c r="D23" s="7">
        <v>7.9000000000000001E-2</v>
      </c>
    </row>
    <row r="24" spans="1:19" x14ac:dyDescent="0.25">
      <c r="A24" s="7">
        <v>7.6999999999999999E-2</v>
      </c>
      <c r="B24" s="7">
        <v>7.9000000000000001E-2</v>
      </c>
      <c r="C24" s="7">
        <v>7.8E-2</v>
      </c>
      <c r="D24" s="7">
        <v>7.8E-2</v>
      </c>
    </row>
    <row r="25" spans="1:19" x14ac:dyDescent="0.25">
      <c r="A25" s="7">
        <v>8.2000000000000003E-2</v>
      </c>
      <c r="B25" s="7">
        <v>0.08</v>
      </c>
      <c r="C25" s="7">
        <v>8.1000000000000003E-2</v>
      </c>
      <c r="D25" s="7">
        <v>0.08</v>
      </c>
      <c r="F25" s="13" t="s">
        <v>28</v>
      </c>
      <c r="G25" s="13"/>
    </row>
    <row r="26" spans="1:19" x14ac:dyDescent="0.25">
      <c r="A26" s="7">
        <v>7.8E-2</v>
      </c>
      <c r="B26" s="7">
        <v>8.3000000000000004E-2</v>
      </c>
      <c r="C26" s="7">
        <v>8.2000000000000003E-2</v>
      </c>
      <c r="D26" s="7">
        <v>8.6999999999999994E-2</v>
      </c>
      <c r="F26" s="7" t="s">
        <v>12</v>
      </c>
      <c r="G26" s="10">
        <f>G21/24</f>
        <v>4.9385274209144923</v>
      </c>
    </row>
    <row r="27" spans="1:19" x14ac:dyDescent="0.25">
      <c r="A27" s="7">
        <v>8.4000000000000005E-2</v>
      </c>
      <c r="B27" s="7">
        <v>8.5999999999999993E-2</v>
      </c>
      <c r="C27" s="7">
        <v>0.08</v>
      </c>
      <c r="D27" s="7">
        <v>8.2000000000000003E-2</v>
      </c>
      <c r="F27" s="7" t="s">
        <v>13</v>
      </c>
      <c r="G27" s="10">
        <f>F16/SUM(L10:L12)</f>
        <v>5.0498859124912441</v>
      </c>
    </row>
    <row r="28" spans="1:19" x14ac:dyDescent="0.25">
      <c r="A28" s="7">
        <v>9.6000000000000002E-2</v>
      </c>
      <c r="B28" s="7">
        <v>8.1000000000000003E-2</v>
      </c>
      <c r="C28" s="7">
        <v>1.0999999999999999E-2</v>
      </c>
      <c r="D28" s="7">
        <v>7.6999999999999999E-2</v>
      </c>
    </row>
    <row r="29" spans="1:19" x14ac:dyDescent="0.25">
      <c r="A29" s="7">
        <v>0.10100000000000001</v>
      </c>
      <c r="B29" s="7">
        <v>1.2E-2</v>
      </c>
      <c r="C29" s="7">
        <v>7.8E-2</v>
      </c>
      <c r="D29" s="7">
        <v>0.115</v>
      </c>
    </row>
    <row r="30" spans="1:19" x14ac:dyDescent="0.25">
      <c r="A30" s="7">
        <v>7.8E-2</v>
      </c>
      <c r="B30" s="7">
        <v>7.9000000000000001E-2</v>
      </c>
      <c r="C30" s="7">
        <v>8.1000000000000003E-2</v>
      </c>
      <c r="D30" s="7">
        <v>1.0999999999999999E-2</v>
      </c>
      <c r="F30" s="14" t="s">
        <v>35</v>
      </c>
      <c r="G30" s="15"/>
    </row>
    <row r="31" spans="1:19" x14ac:dyDescent="0.25">
      <c r="A31" s="7">
        <v>8.3000000000000004E-2</v>
      </c>
      <c r="B31" s="7">
        <v>9.6000000000000002E-2</v>
      </c>
      <c r="C31" s="7">
        <v>7.9000000000000001E-2</v>
      </c>
      <c r="D31" s="7">
        <v>0.08</v>
      </c>
      <c r="F31" s="7" t="s">
        <v>34</v>
      </c>
      <c r="G31" s="10">
        <v>3.5</v>
      </c>
    </row>
    <row r="32" spans="1:19" x14ac:dyDescent="0.25">
      <c r="A32" s="7">
        <v>7.9000000000000001E-2</v>
      </c>
      <c r="B32" s="7">
        <v>0.08</v>
      </c>
      <c r="C32" s="7">
        <v>8.6999999999999994E-2</v>
      </c>
      <c r="D32" s="7">
        <v>7.9000000000000001E-2</v>
      </c>
      <c r="F32" s="7" t="s">
        <v>36</v>
      </c>
      <c r="G32" s="10">
        <f>G31*G4</f>
        <v>278.88636363636363</v>
      </c>
      <c r="H32" s="12"/>
      <c r="I32" s="12"/>
    </row>
    <row r="33" spans="1:7" x14ac:dyDescent="0.25">
      <c r="A33" s="7">
        <v>8.9999999999999993E-3</v>
      </c>
      <c r="B33" s="7">
        <v>0.08</v>
      </c>
      <c r="C33" s="7">
        <v>7.6999999999999999E-2</v>
      </c>
      <c r="D33" s="7">
        <v>7.8E-2</v>
      </c>
      <c r="F33" s="7" t="s">
        <v>37</v>
      </c>
      <c r="G33" s="10">
        <f>G31*G5</f>
        <v>31.5</v>
      </c>
    </row>
    <row r="34" spans="1:7" x14ac:dyDescent="0.25">
      <c r="A34" s="7">
        <v>7.8E-2</v>
      </c>
      <c r="B34" s="7">
        <v>8.6999999999999994E-2</v>
      </c>
      <c r="C34" s="7">
        <v>8.3000000000000004E-2</v>
      </c>
      <c r="D34" s="7">
        <v>8.6999999999999994E-2</v>
      </c>
    </row>
    <row r="35" spans="1:7" x14ac:dyDescent="0.25">
      <c r="A35" s="7">
        <v>7.6999999999999999E-2</v>
      </c>
      <c r="B35" s="7">
        <v>8.2000000000000003E-2</v>
      </c>
      <c r="C35" s="7">
        <v>7.8E-2</v>
      </c>
      <c r="D35" s="7">
        <v>8.3000000000000004E-2</v>
      </c>
    </row>
    <row r="36" spans="1:7" x14ac:dyDescent="0.25">
      <c r="A36" s="7">
        <v>7.6999999999999999E-2</v>
      </c>
      <c r="B36" s="7">
        <v>0.09</v>
      </c>
      <c r="C36" s="7">
        <v>8.3000000000000004E-2</v>
      </c>
      <c r="D36" s="7">
        <v>7.9000000000000001E-2</v>
      </c>
      <c r="F36" s="14" t="s">
        <v>38</v>
      </c>
      <c r="G36" s="15"/>
    </row>
    <row r="37" spans="1:7" x14ac:dyDescent="0.25">
      <c r="A37" s="7">
        <v>8.5999999999999993E-2</v>
      </c>
      <c r="B37" s="7">
        <v>0.08</v>
      </c>
      <c r="C37" s="7">
        <v>1.0999999999999999E-2</v>
      </c>
      <c r="D37" s="7">
        <v>7.9000000000000001E-2</v>
      </c>
      <c r="F37" s="7" t="s">
        <v>34</v>
      </c>
      <c r="G37" s="10">
        <v>3.5</v>
      </c>
    </row>
    <row r="38" spans="1:7" x14ac:dyDescent="0.25">
      <c r="A38" s="7">
        <v>7.5999999999999998E-2</v>
      </c>
      <c r="B38" s="7">
        <v>1.2E-2</v>
      </c>
      <c r="C38" s="7">
        <v>7.8E-2</v>
      </c>
      <c r="D38" s="7">
        <v>1.2E-2</v>
      </c>
      <c r="F38" s="7" t="s">
        <v>36</v>
      </c>
      <c r="G38" s="10">
        <f>G37*AVERAGE(I10:I12)</f>
        <v>282.63985396601686</v>
      </c>
    </row>
    <row r="39" spans="1:7" x14ac:dyDescent="0.25">
      <c r="A39" s="7">
        <v>7.6999999999999999E-2</v>
      </c>
      <c r="B39" s="7">
        <v>0.08</v>
      </c>
      <c r="C39" s="7">
        <v>7.8E-2</v>
      </c>
      <c r="D39" s="7">
        <v>7.9000000000000001E-2</v>
      </c>
      <c r="F39" s="7" t="s">
        <v>37</v>
      </c>
      <c r="G39" s="10">
        <f>G37*AVERAGE(J10:J12)</f>
        <v>40.472222222222221</v>
      </c>
    </row>
    <row r="40" spans="1:7" x14ac:dyDescent="0.25">
      <c r="A40" s="7">
        <v>0.08</v>
      </c>
      <c r="B40" s="7">
        <v>7.8E-2</v>
      </c>
      <c r="C40" s="7">
        <v>0.08</v>
      </c>
      <c r="D40" s="7">
        <v>0.08</v>
      </c>
    </row>
    <row r="41" spans="1:7" x14ac:dyDescent="0.25">
      <c r="A41" s="7">
        <v>8.2000000000000003E-2</v>
      </c>
      <c r="B41" s="7">
        <v>7.9000000000000001E-2</v>
      </c>
      <c r="C41" s="7">
        <v>9.5000000000000001E-2</v>
      </c>
      <c r="D41" s="7">
        <v>7.9000000000000001E-2</v>
      </c>
    </row>
    <row r="42" spans="1:7" x14ac:dyDescent="0.25">
      <c r="A42" s="7">
        <v>8.1000000000000003E-2</v>
      </c>
      <c r="B42" s="7">
        <v>8.5999999999999993E-2</v>
      </c>
      <c r="C42" s="7">
        <v>8.3000000000000004E-2</v>
      </c>
      <c r="D42" s="7">
        <v>8.6999999999999994E-2</v>
      </c>
    </row>
    <row r="43" spans="1:7" x14ac:dyDescent="0.25">
      <c r="A43" s="7">
        <v>8.9999999999999993E-3</v>
      </c>
      <c r="B43" s="7">
        <v>7.8E-2</v>
      </c>
      <c r="C43" s="7">
        <v>0.08</v>
      </c>
      <c r="D43" s="7">
        <v>8.1000000000000003E-2</v>
      </c>
    </row>
    <row r="44" spans="1:7" x14ac:dyDescent="0.25">
      <c r="A44" s="7">
        <v>7.6999999999999999E-2</v>
      </c>
      <c r="B44" s="7">
        <v>8.2000000000000003E-2</v>
      </c>
      <c r="C44" s="7">
        <v>8.2000000000000003E-2</v>
      </c>
      <c r="D44" s="7">
        <v>8.7999999999999995E-2</v>
      </c>
    </row>
    <row r="45" spans="1:7" x14ac:dyDescent="0.25">
      <c r="A45" s="7">
        <v>7.8E-2</v>
      </c>
      <c r="B45" s="7">
        <v>8.2000000000000003E-2</v>
      </c>
      <c r="C45" s="7">
        <v>1.0999999999999999E-2</v>
      </c>
      <c r="D45" s="7">
        <v>8.2000000000000003E-2</v>
      </c>
    </row>
    <row r="46" spans="1:7" x14ac:dyDescent="0.25">
      <c r="A46" s="7">
        <v>7.8E-2</v>
      </c>
      <c r="B46" s="7">
        <v>1.2E-2</v>
      </c>
      <c r="C46" s="7">
        <v>7.9000000000000001E-2</v>
      </c>
      <c r="D46" s="7">
        <v>1.2E-2</v>
      </c>
    </row>
    <row r="47" spans="1:7" x14ac:dyDescent="0.25">
      <c r="A47" s="7">
        <v>8.5999999999999993E-2</v>
      </c>
      <c r="B47" s="7">
        <v>7.9000000000000001E-2</v>
      </c>
      <c r="C47" s="7">
        <v>8.7999999999999995E-2</v>
      </c>
      <c r="D47" s="7">
        <v>0.09</v>
      </c>
    </row>
    <row r="48" spans="1:7" x14ac:dyDescent="0.25">
      <c r="A48" s="7">
        <v>7.5999999999999998E-2</v>
      </c>
      <c r="B48" s="7">
        <v>0.08</v>
      </c>
      <c r="C48" s="7">
        <v>7.9000000000000001E-2</v>
      </c>
      <c r="D48" s="7">
        <v>0.08</v>
      </c>
    </row>
    <row r="49" spans="1:4" x14ac:dyDescent="0.25">
      <c r="A49" s="7">
        <v>7.9000000000000001E-2</v>
      </c>
      <c r="B49" s="7">
        <v>8.6999999999999994E-2</v>
      </c>
      <c r="C49" s="7">
        <v>8.6999999999999994E-2</v>
      </c>
      <c r="D49" s="7">
        <v>7.9000000000000001E-2</v>
      </c>
    </row>
    <row r="50" spans="1:4" x14ac:dyDescent="0.25">
      <c r="A50" s="7">
        <v>7.5999999999999998E-2</v>
      </c>
      <c r="B50" s="7">
        <v>0.08</v>
      </c>
      <c r="C50" s="7">
        <v>7.9000000000000001E-2</v>
      </c>
      <c r="D50" s="7">
        <v>8.6999999999999994E-2</v>
      </c>
    </row>
    <row r="51" spans="1:4" x14ac:dyDescent="0.25">
      <c r="A51" s="7">
        <v>8.1000000000000003E-2</v>
      </c>
      <c r="B51" s="7">
        <v>8.1000000000000003E-2</v>
      </c>
      <c r="C51" s="7">
        <v>8.3000000000000004E-2</v>
      </c>
      <c r="D51" s="7">
        <v>7.9000000000000001E-2</v>
      </c>
    </row>
    <row r="52" spans="1:4" x14ac:dyDescent="0.25">
      <c r="A52" s="7">
        <v>8.9999999999999993E-3</v>
      </c>
      <c r="B52" s="7">
        <v>0.09</v>
      </c>
      <c r="C52" s="7">
        <v>7.9000000000000001E-2</v>
      </c>
      <c r="D52" s="7">
        <v>7.9000000000000001E-2</v>
      </c>
    </row>
    <row r="53" spans="1:4" x14ac:dyDescent="0.25">
      <c r="A53" s="7">
        <v>7.6999999999999999E-2</v>
      </c>
      <c r="B53" s="7">
        <v>1.0999999999999999E-2</v>
      </c>
      <c r="C53" s="7">
        <v>1.0999999999999999E-2</v>
      </c>
      <c r="D53" s="7">
        <v>8.4000000000000005E-2</v>
      </c>
    </row>
  </sheetData>
  <mergeCells count="8">
    <mergeCell ref="F1:H1"/>
    <mergeCell ref="B2:D2"/>
    <mergeCell ref="A1:D1"/>
    <mergeCell ref="F20:G20"/>
    <mergeCell ref="F25:G25"/>
    <mergeCell ref="F30:G30"/>
    <mergeCell ref="F36:G36"/>
    <mergeCell ref="F8:L8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5FAF15-B567-46A8-86FB-86DAAB77B735}">
  <dimension ref="A1:E22"/>
  <sheetViews>
    <sheetView workbookViewId="0">
      <selection activeCell="D24" sqref="D24"/>
    </sheetView>
  </sheetViews>
  <sheetFormatPr defaultRowHeight="15" x14ac:dyDescent="0.25"/>
  <cols>
    <col min="1" max="1" width="15.42578125" bestFit="1" customWidth="1"/>
    <col min="2" max="2" width="15.85546875" bestFit="1" customWidth="1"/>
    <col min="4" max="4" width="15.42578125" bestFit="1" customWidth="1"/>
    <col min="5" max="5" width="15.85546875" bestFit="1" customWidth="1"/>
  </cols>
  <sheetData>
    <row r="1" spans="1:5" x14ac:dyDescent="0.25">
      <c r="A1" s="19" t="s">
        <v>14</v>
      </c>
      <c r="B1" s="19"/>
      <c r="D1" s="19" t="s">
        <v>15</v>
      </c>
      <c r="E1" s="19"/>
    </row>
    <row r="2" spans="1:5" x14ac:dyDescent="0.25">
      <c r="A2" s="1" t="s">
        <v>12</v>
      </c>
      <c r="B2" s="1" t="s">
        <v>13</v>
      </c>
      <c r="D2" s="1" t="s">
        <v>12</v>
      </c>
      <c r="E2" s="1" t="s">
        <v>13</v>
      </c>
    </row>
    <row r="3" spans="1:5" x14ac:dyDescent="0.25">
      <c r="A3" s="2">
        <v>1613</v>
      </c>
      <c r="B3" s="2">
        <v>2062</v>
      </c>
      <c r="D3" s="3">
        <f>AVERAGE(A3:A22)/1000</f>
        <v>1.60985</v>
      </c>
      <c r="E3" s="3">
        <f>AVERAGE(B3:B22)/1000</f>
        <v>2.0462500000000001</v>
      </c>
    </row>
    <row r="4" spans="1:5" x14ac:dyDescent="0.25">
      <c r="A4" s="2">
        <v>1601</v>
      </c>
      <c r="B4" s="2">
        <v>2757</v>
      </c>
    </row>
    <row r="5" spans="1:5" ht="15" customHeight="1" x14ac:dyDescent="0.25">
      <c r="A5" s="2">
        <v>1561</v>
      </c>
      <c r="B5" s="2">
        <v>2036</v>
      </c>
    </row>
    <row r="6" spans="1:5" x14ac:dyDescent="0.25">
      <c r="A6" s="2">
        <v>1563</v>
      </c>
      <c r="B6" s="2">
        <v>2236</v>
      </c>
    </row>
    <row r="7" spans="1:5" x14ac:dyDescent="0.25">
      <c r="A7" s="2">
        <v>1556</v>
      </c>
      <c r="B7" s="2">
        <v>2681</v>
      </c>
    </row>
    <row r="8" spans="1:5" x14ac:dyDescent="0.25">
      <c r="A8" s="2">
        <v>1623</v>
      </c>
      <c r="B8" s="2">
        <v>2243</v>
      </c>
    </row>
    <row r="9" spans="1:5" x14ac:dyDescent="0.25">
      <c r="A9" s="2">
        <v>1595</v>
      </c>
      <c r="B9" s="2">
        <v>1953</v>
      </c>
    </row>
    <row r="10" spans="1:5" x14ac:dyDescent="0.25">
      <c r="A10" s="2">
        <v>1661</v>
      </c>
      <c r="B10" s="2">
        <v>1909</v>
      </c>
    </row>
    <row r="11" spans="1:5" x14ac:dyDescent="0.25">
      <c r="A11" s="2">
        <v>1610</v>
      </c>
      <c r="B11" s="2">
        <v>1874</v>
      </c>
    </row>
    <row r="12" spans="1:5" x14ac:dyDescent="0.25">
      <c r="A12" s="2">
        <v>1614</v>
      </c>
      <c r="B12" s="2">
        <v>1901</v>
      </c>
    </row>
    <row r="13" spans="1:5" x14ac:dyDescent="0.25">
      <c r="A13" s="2">
        <v>1558</v>
      </c>
      <c r="B13" s="2">
        <v>1886</v>
      </c>
    </row>
    <row r="14" spans="1:5" x14ac:dyDescent="0.25">
      <c r="A14" s="2">
        <v>1633</v>
      </c>
      <c r="B14" s="2">
        <v>1917</v>
      </c>
    </row>
    <row r="15" spans="1:5" x14ac:dyDescent="0.25">
      <c r="A15" s="2">
        <v>1617</v>
      </c>
      <c r="B15" s="2">
        <v>2093</v>
      </c>
    </row>
    <row r="16" spans="1:5" x14ac:dyDescent="0.25">
      <c r="A16" s="2">
        <v>1553</v>
      </c>
      <c r="B16" s="2">
        <v>1920</v>
      </c>
    </row>
    <row r="17" spans="1:2" x14ac:dyDescent="0.25">
      <c r="A17" s="2">
        <v>1611</v>
      </c>
      <c r="B17" s="2">
        <v>1843</v>
      </c>
    </row>
    <row r="18" spans="1:2" x14ac:dyDescent="0.25">
      <c r="A18" s="2">
        <v>1633</v>
      </c>
      <c r="B18" s="2">
        <v>1870</v>
      </c>
    </row>
    <row r="19" spans="1:2" x14ac:dyDescent="0.25">
      <c r="A19" s="2">
        <v>1716</v>
      </c>
      <c r="B19" s="2">
        <v>1913</v>
      </c>
    </row>
    <row r="20" spans="1:2" x14ac:dyDescent="0.25">
      <c r="A20" s="2">
        <v>1612</v>
      </c>
      <c r="B20" s="2">
        <v>2016</v>
      </c>
    </row>
    <row r="21" spans="1:2" x14ac:dyDescent="0.25">
      <c r="A21" s="2">
        <v>1642</v>
      </c>
      <c r="B21" s="2">
        <v>1931</v>
      </c>
    </row>
    <row r="22" spans="1:2" x14ac:dyDescent="0.25">
      <c r="A22" s="2">
        <v>1625</v>
      </c>
      <c r="B22" s="2">
        <v>1884</v>
      </c>
    </row>
  </sheetData>
  <mergeCells count="2">
    <mergeCell ref="A1:B1"/>
    <mergeCell ref="D1:E1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Consumo de Energia</vt:lpstr>
      <vt:lpstr>Desempenho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Mota</dc:creator>
  <cp:lastModifiedBy>David Mota</cp:lastModifiedBy>
  <dcterms:created xsi:type="dcterms:W3CDTF">2024-04-20T01:48:08Z</dcterms:created>
  <dcterms:modified xsi:type="dcterms:W3CDTF">2024-04-24T01:34:30Z</dcterms:modified>
</cp:coreProperties>
</file>