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methane using NIST enthalpy" sheetId="1" state="visible" r:id="rId2"/>
    <sheet name="n-butane example problem" sheetId="2" state="visible" r:id="rId3"/>
  </sheets>
  <definedNames>
    <definedName function="false" hidden="false" name="excess" vbProcedure="false">' methane using nist enthalpy'!#ref!</definedName>
    <definedName function="false" hidden="false" name="nCO2a" vbProcedure="false">'n-butane example problem'!$E$7</definedName>
    <definedName function="false" hidden="false" name="nH2O" vbProcedure="false">'n-butane example problem'!$E$4</definedName>
    <definedName function="false" hidden="false" name="nN2a" vbProcedure="false">'n-butane example problem'!$E$6</definedName>
    <definedName function="false" hidden="false" name="nO2a" vbProcedure="false">'n-butane example problem'!$E$5</definedName>
    <definedName function="false" hidden="false" name="T" vbProcedure="false">'n-butane example problem'!$C$6</definedName>
    <definedName function="false" hidden="false" name="Tfuel" vbProcedure="false">' methane using NIST enthalpy'!$B$8</definedName>
    <definedName function="false" hidden="false" name="Ti" vbProcedure="false">' methane using NIST enthalpy'!$R$5</definedName>
    <definedName function="false" hidden="false" name="TK" vbProcedure="false">' methane using NIST enthalpy'!$Y$5</definedName>
    <definedName function="false" hidden="false" name="Tout" vbProcedure="false">' methane using NIST enthalpy'!$B$7</definedName>
    <definedName function="false" hidden="false" name="Toxid" vbProcedure="false">' methane using NIST enthalpy'!$B$9</definedName>
    <definedName function="false" hidden="false" localSheetId="0" name="solver_adj" vbProcedure="false">' methane using NIST enthalpy'!$B$7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opt" vbProcedure="false">' methane using NIST enthalpy'!$G$32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3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sz val="11"/>
            <color rgb="FF000000"/>
            <rFont val="Calibri"/>
            <family val="2"/>
            <charset val="1"/>
          </rPr>
          <t xml:space="preserve">Solver can be used to determine the outlet temperature, or this slider can be used to change the outlet temperature so that </t>
        </r>
        <r>
          <rPr>
            <sz val="9"/>
            <color rgb="FF000000"/>
            <rFont val="Symbol"/>
            <family val="1"/>
            <charset val="2"/>
          </rPr>
          <t xml:space="preserve">D</t>
        </r>
        <r>
          <rPr>
            <sz val="9"/>
            <color rgb="FF000000"/>
            <rFont val="Tahoma"/>
            <family val="2"/>
            <charset val="1"/>
          </rPr>
          <t xml:space="preserve">H = is close to zero (cell B7) for an adiabatic furnace.
The slider changes the temperature in increments of 5 K since the calculated adiabatic flame temperature is not more accurate than this, and thus the  </t>
        </r>
        <r>
          <rPr>
            <sz val="9"/>
            <color rgb="FF000000"/>
            <rFont val="Symbol"/>
            <family val="1"/>
            <charset val="2"/>
          </rPr>
          <t xml:space="preserve">D</t>
        </r>
        <r>
          <rPr>
            <sz val="9"/>
            <color rgb="FF000000"/>
            <rFont val="Tahoma"/>
            <family val="2"/>
            <charset val="1"/>
          </rPr>
          <t xml:space="preserve">H will not be as small as obtained with Solver.</t>
        </r>
      </text>
    </comment>
    <comment ref="D8" authorId="0">
      <text>
        <r>
          <rPr>
            <sz val="9"/>
            <color rgb="FF000000"/>
            <rFont val="Tahoma"/>
            <family val="2"/>
            <charset val="1"/>
          </rPr>
          <t xml:space="preserve">Use this slider to adjust the fuel feed temperature between 298 and 400 K.</t>
        </r>
      </text>
    </comment>
    <comment ref="D9" authorId="0">
      <text>
        <r>
          <rPr>
            <sz val="9"/>
            <color rgb="FF000000"/>
            <rFont val="Tahoma"/>
            <family val="2"/>
            <charset val="1"/>
          </rPr>
          <t xml:space="preserve">Use this slider to adjust the air feed temperature between 298 and 425 K.
</t>
        </r>
      </text>
    </comment>
    <comment ref="D10" authorId="0">
      <text>
        <r>
          <rPr>
            <sz val="9"/>
            <color rgb="FF000000"/>
            <rFont val="Tahoma"/>
            <family val="2"/>
            <charset val="1"/>
          </rPr>
          <t xml:space="preserve">Use the slider to adjust the percentage of excess air from 0 to 200%</t>
        </r>
      </text>
    </comment>
    <comment ref="R5" authorId="0">
      <text>
        <r>
          <rPr>
            <sz val="9"/>
            <color rgb="FF000000"/>
            <rFont val="Tahoma"/>
            <family val="2"/>
            <charset val="1"/>
          </rPr>
          <t xml:space="preserve">This temperature is used to calculate the heat capacities in columns R and S. Note that when this temperature is outside the temperature range, then the heat capacities are not correct and can even be negative.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6" authorId="0">
      <text>
        <r>
          <rPr>
            <sz val="11"/>
            <color rgb="FF000000"/>
            <rFont val="Calibri"/>
            <family val="2"/>
            <charset val="1"/>
          </rPr>
          <t xml:space="preserve">Use slider to change the adiabatic flame temperature so</t>
        </r>
        <r>
          <rPr>
            <sz val="9"/>
            <color rgb="FF000000"/>
            <rFont val="Symbol"/>
            <family val="1"/>
            <charset val="2"/>
          </rPr>
          <t xml:space="preserve"> D</t>
        </r>
        <r>
          <rPr>
            <sz val="9"/>
            <color rgb="FF000000"/>
            <rFont val="Tahoma"/>
            <family val="2"/>
            <charset val="1"/>
          </rPr>
          <t xml:space="preserve">H (cell C5) is close to zero
</t>
        </r>
      </text>
    </comment>
  </commentList>
</comments>
</file>

<file path=xl/sharedStrings.xml><?xml version="1.0" encoding="utf-8"?>
<sst xmlns="http://schemas.openxmlformats.org/spreadsheetml/2006/main" count="110" uniqueCount="98">
  <si>
    <t xml:space="preserve">Adiabatic flame temperature using air as oxidizer</t>
  </si>
  <si>
    <t xml:space="preserve">University of Colorado Boulder</t>
  </si>
  <si>
    <t xml:space="preserve">www.LearnChemE.com </t>
  </si>
  <si>
    <r>
      <rPr>
        <sz val="12"/>
        <color rgb="FF000000"/>
        <rFont val="Symbol"/>
        <family val="1"/>
        <charset val="2"/>
      </rPr>
      <t xml:space="preserve">D</t>
    </r>
    <r>
      <rPr>
        <sz val="12"/>
        <color rgb="FF000000"/>
        <rFont val="Calibri"/>
        <family val="2"/>
        <charset val="1"/>
      </rPr>
      <t xml:space="preserve">H=</t>
    </r>
  </si>
  <si>
    <t xml:space="preserve">= 0 for adabatic flame</t>
  </si>
  <si>
    <t xml:space="preserve">Ti(K)=</t>
  </si>
  <si>
    <t xml:space="preserve">TK</t>
  </si>
  <si>
    <t xml:space="preserve">T(K)</t>
  </si>
  <si>
    <t xml:space="preserve">Temperature</t>
  </si>
  <si>
    <t xml:space="preserve">Cp</t>
  </si>
  <si>
    <r>
      <rPr>
        <sz val="12"/>
        <color rgb="FF000000"/>
        <rFont val="Calibri"/>
        <family val="2"/>
        <charset val="1"/>
      </rPr>
      <t xml:space="preserve">T</t>
    </r>
    <r>
      <rPr>
        <vertAlign val="subscript"/>
        <sz val="12"/>
        <color rgb="FF000000"/>
        <rFont val="Calibri"/>
        <family val="2"/>
        <charset val="1"/>
      </rPr>
      <t xml:space="preserve">out</t>
    </r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</si>
  <si>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</si>
  <si>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</si>
  <si>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</si>
  <si>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</si>
  <si>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</si>
  <si>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</si>
  <si>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H</t>
  </si>
  <si>
    <t xml:space="preserve">range (K)</t>
  </si>
  <si>
    <t xml:space="preserve">J/(mol K)</t>
  </si>
  <si>
    <t xml:space="preserve">kJ/(mol K)</t>
  </si>
  <si>
    <t xml:space="preserve">CP</t>
  </si>
  <si>
    <r>
      <rPr>
        <sz val="12"/>
        <color rgb="FF000000"/>
        <rFont val="Calibri"/>
        <family val="2"/>
        <charset val="1"/>
      </rPr>
      <t xml:space="preserve">T</t>
    </r>
    <r>
      <rPr>
        <vertAlign val="subscript"/>
        <sz val="12"/>
        <color rgb="FF000000"/>
        <rFont val="Calibri"/>
        <family val="2"/>
        <charset val="1"/>
      </rPr>
      <t xml:space="preserve">fuel</t>
    </r>
  </si>
  <si>
    <r>
      <rPr>
        <sz val="11"/>
        <color rgb="FF000000"/>
        <rFont val="Calibri"/>
        <family val="2"/>
        <charset val="1"/>
      </rPr>
      <t xml:space="preserve">CP</t>
    </r>
    <r>
      <rPr>
        <vertAlign val="subscript"/>
        <sz val="11"/>
        <color rgb="FF000000"/>
        <rFont val="Calibri"/>
        <family val="2"/>
        <charset val="1"/>
      </rPr>
      <t xml:space="preserve">CH4</t>
    </r>
  </si>
  <si>
    <t xml:space="preserve">298-1300</t>
  </si>
  <si>
    <r>
      <rPr>
        <sz val="12"/>
        <color rgb="FF000000"/>
        <rFont val="Calibri"/>
        <family val="2"/>
        <charset val="1"/>
      </rPr>
      <t xml:space="preserve">T</t>
    </r>
    <r>
      <rPr>
        <vertAlign val="subscript"/>
        <sz val="12"/>
        <color rgb="FF000000"/>
        <rFont val="Calibri"/>
        <family val="2"/>
        <charset val="1"/>
      </rPr>
      <t xml:space="preserve">oxid</t>
    </r>
  </si>
  <si>
    <r>
      <rPr>
        <sz val="11"/>
        <color rgb="FF000000"/>
        <rFont val="Calibri"/>
        <family val="2"/>
        <charset val="1"/>
      </rPr>
      <t xml:space="preserve">CP</t>
    </r>
    <r>
      <rPr>
        <vertAlign val="subscript"/>
        <sz val="11"/>
        <color rgb="FF000000"/>
        <rFont val="Calibri"/>
        <family val="2"/>
        <charset val="1"/>
      </rPr>
      <t xml:space="preserve">O2</t>
    </r>
  </si>
  <si>
    <t xml:space="preserve">100-700</t>
  </si>
  <si>
    <t xml:space="preserve">% excess air</t>
  </si>
  <si>
    <t xml:space="preserve">700-2000</t>
  </si>
  <si>
    <t xml:space="preserve">2000-6000</t>
  </si>
  <si>
    <r>
      <rPr>
        <sz val="11"/>
        <color rgb="FF000000"/>
        <rFont val="Calibri"/>
        <family val="2"/>
        <charset val="1"/>
      </rPr>
      <t xml:space="preserve">CP</t>
    </r>
    <r>
      <rPr>
        <vertAlign val="subscript"/>
        <sz val="11"/>
        <color rgb="FF000000"/>
        <rFont val="Calibri"/>
        <family val="2"/>
        <charset val="1"/>
      </rPr>
      <t xml:space="preserve">N2</t>
    </r>
  </si>
  <si>
    <t xml:space="preserve">100-500</t>
  </si>
  <si>
    <t xml:space="preserve">500-2000</t>
  </si>
  <si>
    <t xml:space="preserve">Number of moles</t>
  </si>
  <si>
    <r>
      <rPr>
        <sz val="11"/>
        <color rgb="FF000000"/>
        <rFont val="Calibri"/>
        <family val="2"/>
        <charset val="1"/>
      </rPr>
      <t xml:space="preserve">CP</t>
    </r>
    <r>
      <rPr>
        <vertAlign val="subscript"/>
        <sz val="11"/>
        <color rgb="FF000000"/>
        <rFont val="Calibri"/>
        <family val="2"/>
        <charset val="1"/>
      </rPr>
      <t xml:space="preserve">CO2</t>
    </r>
  </si>
  <si>
    <t xml:space="preserve">298-1200</t>
  </si>
  <si>
    <t xml:space="preserve">stoichiometric</t>
  </si>
  <si>
    <t xml:space="preserve">moles in</t>
  </si>
  <si>
    <t xml:space="preserve">moles out</t>
  </si>
  <si>
    <t xml:space="preserve">1200-6000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</si>
  <si>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CH4</t>
    </r>
  </si>
  <si>
    <r>
      <rPr>
        <sz val="11"/>
        <color rgb="FF000000"/>
        <rFont val="Calibri"/>
        <family val="2"/>
        <charset val="1"/>
      </rPr>
      <t xml:space="preserve">CP</t>
    </r>
    <r>
      <rPr>
        <vertAlign val="subscript"/>
        <sz val="11"/>
        <color rgb="FF000000"/>
        <rFont val="Calibri"/>
        <family val="2"/>
        <charset val="1"/>
      </rPr>
      <t xml:space="preserve">H2O</t>
    </r>
  </si>
  <si>
    <t xml:space="preserve">500-1700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</si>
  <si>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O2</t>
    </r>
  </si>
  <si>
    <t xml:space="preserve">1700-6000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</si>
  <si>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N2</t>
    </r>
  </si>
  <si>
    <t xml:space="preserve">cph2</t>
  </si>
  <si>
    <t xml:space="preserve">298-1000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</si>
  <si>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CO2</t>
    </r>
  </si>
  <si>
    <t xml:space="preserve">1000-2500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</si>
  <si>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H2O</t>
    </r>
  </si>
  <si>
    <t xml:space="preserve">2500-6000</t>
  </si>
  <si>
    <t xml:space="preserve">n_H2</t>
  </si>
  <si>
    <t xml:space="preserve">kJ/mol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</si>
  <si>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*H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</si>
  <si>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sz val="11"/>
        <color rgb="FF000000"/>
        <rFont val="Symbol"/>
        <family val="1"/>
        <charset val="2"/>
      </rPr>
      <t xml:space="preserve">D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1"/>
        <color rgb="FF000000"/>
        <rFont val="Calibri"/>
        <family val="2"/>
        <charset val="1"/>
      </rPr>
      <t xml:space="preserve">rxn</t>
    </r>
  </si>
  <si>
    <t xml:space="preserve">stoichiometry</t>
  </si>
  <si>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1"/>
        <color rgb="FF000000"/>
        <rFont val="Calibri"/>
        <family val="2"/>
        <charset val="1"/>
      </rPr>
      <t xml:space="preserve">fuel</t>
    </r>
    <r>
      <rPr>
        <vertAlign val="superscript"/>
        <sz val="11"/>
        <color rgb="FF000000"/>
        <rFont val="Calibri"/>
        <family val="2"/>
        <charset val="1"/>
      </rPr>
      <t xml:space="preserve">in</t>
    </r>
  </si>
  <si>
    <t xml:space="preserve">---</t>
  </si>
  <si>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1"/>
        <color rgb="FF000000"/>
        <rFont val="Calibri"/>
        <family val="2"/>
        <charset val="1"/>
      </rPr>
      <t xml:space="preserve">O2</t>
    </r>
    <r>
      <rPr>
        <vertAlign val="superscript"/>
        <sz val="11"/>
        <color rgb="FF000000"/>
        <rFont val="Calibri"/>
        <family val="2"/>
        <charset val="1"/>
      </rPr>
      <t xml:space="preserve">in</t>
    </r>
  </si>
  <si>
    <r>
      <rPr>
        <sz val="11"/>
        <color rgb="FF000000"/>
        <rFont val="Symbol"/>
        <family val="1"/>
        <charset val="2"/>
      </rPr>
      <t xml:space="preserve">D</t>
    </r>
    <r>
      <rPr>
        <sz val="11"/>
        <color rgb="FF000000"/>
        <rFont val="Calibri"/>
        <family val="2"/>
        <charset val="1"/>
      </rPr>
      <t xml:space="preserve">Hf</t>
    </r>
    <r>
      <rPr>
        <vertAlign val="subscript"/>
        <sz val="11"/>
        <color rgb="FF000000"/>
        <rFont val="Calibri"/>
        <family val="2"/>
        <charset val="1"/>
      </rPr>
      <t xml:space="preserve">fuel</t>
    </r>
  </si>
  <si>
    <r>
      <rPr>
        <sz val="11"/>
        <color rgb="FF000000"/>
        <rFont val="Calibri"/>
        <family val="2"/>
        <charset val="1"/>
      </rPr>
      <t xml:space="preserve">HH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vertAlign val="superscript"/>
        <sz val="11"/>
        <color rgb="FF000000"/>
        <rFont val="Calibri"/>
        <family val="2"/>
        <charset val="1"/>
      </rPr>
      <t xml:space="preserve">in</t>
    </r>
  </si>
  <si>
    <r>
      <rPr>
        <sz val="11"/>
        <color rgb="FF000000"/>
        <rFont val="Symbol"/>
        <family val="1"/>
        <charset val="2"/>
      </rPr>
      <t xml:space="preserve">D</t>
    </r>
    <r>
      <rPr>
        <sz val="11"/>
        <color rgb="FF000000"/>
        <rFont val="Calibri"/>
        <family val="2"/>
        <charset val="1"/>
      </rPr>
      <t xml:space="preserve">Hf</t>
    </r>
    <r>
      <rPr>
        <vertAlign val="subscript"/>
        <sz val="11"/>
        <color rgb="FF000000"/>
        <rFont val="Calibri"/>
        <family val="2"/>
        <charset val="1"/>
      </rPr>
      <t xml:space="preserve">O2</t>
    </r>
  </si>
  <si>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1"/>
        <color rgb="FF000000"/>
        <rFont val="Calibri"/>
        <family val="2"/>
        <charset val="1"/>
      </rPr>
      <t xml:space="preserve">O2</t>
    </r>
    <r>
      <rPr>
        <vertAlign val="superscript"/>
        <sz val="11"/>
        <color rgb="FF000000"/>
        <rFont val="Calibri"/>
        <family val="2"/>
        <charset val="1"/>
      </rPr>
      <t xml:space="preserve">out</t>
    </r>
  </si>
  <si>
    <r>
      <rPr>
        <sz val="11"/>
        <color rgb="FF000000"/>
        <rFont val="Symbol"/>
        <family val="1"/>
        <charset val="2"/>
      </rPr>
      <t xml:space="preserve">D</t>
    </r>
    <r>
      <rPr>
        <sz val="11"/>
        <color rgb="FF000000"/>
        <rFont val="Calibri"/>
        <family val="2"/>
        <charset val="1"/>
      </rPr>
      <t xml:space="preserve">Hf</t>
    </r>
    <r>
      <rPr>
        <vertAlign val="subscript"/>
        <sz val="11"/>
        <color rgb="FF000000"/>
        <rFont val="Calibri"/>
        <family val="2"/>
        <charset val="1"/>
      </rPr>
      <t xml:space="preserve">CO2</t>
    </r>
  </si>
  <si>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1"/>
        <color rgb="FF000000"/>
        <rFont val="Calibri"/>
        <family val="2"/>
        <charset val="1"/>
      </rPr>
      <t xml:space="preserve">N2</t>
    </r>
    <r>
      <rPr>
        <vertAlign val="superscript"/>
        <sz val="11"/>
        <color rgb="FF000000"/>
        <rFont val="Calibri"/>
        <family val="2"/>
        <charset val="1"/>
      </rPr>
      <t xml:space="preserve">out</t>
    </r>
  </si>
  <si>
    <r>
      <rPr>
        <sz val="11"/>
        <color rgb="FF000000"/>
        <rFont val="Symbol"/>
        <family val="1"/>
        <charset val="2"/>
      </rPr>
      <t xml:space="preserve">D</t>
    </r>
    <r>
      <rPr>
        <sz val="11"/>
        <color rgb="FF000000"/>
        <rFont val="Calibri"/>
        <family val="2"/>
        <charset val="1"/>
      </rPr>
      <t xml:space="preserve">Hf</t>
    </r>
    <r>
      <rPr>
        <vertAlign val="subscript"/>
        <sz val="11"/>
        <color rgb="FF000000"/>
        <rFont val="Calibri"/>
        <family val="2"/>
        <charset val="1"/>
      </rPr>
      <t xml:space="preserve">H2O</t>
    </r>
  </si>
  <si>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1"/>
        <color rgb="FF000000"/>
        <rFont val="Calibri"/>
        <family val="2"/>
        <charset val="1"/>
      </rPr>
      <t xml:space="preserve">CO2</t>
    </r>
    <r>
      <rPr>
        <vertAlign val="superscript"/>
        <sz val="11"/>
        <color rgb="FF000000"/>
        <rFont val="Calibri"/>
        <family val="2"/>
        <charset val="1"/>
      </rPr>
      <t xml:space="preserve">out</t>
    </r>
  </si>
  <si>
    <t xml:space="preserve">Heats of formation and heat of reaction </t>
  </si>
  <si>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1"/>
        <color rgb="FF000000"/>
        <rFont val="Calibri"/>
        <family val="2"/>
        <charset val="1"/>
      </rPr>
      <t xml:space="preserve">H2O</t>
    </r>
    <r>
      <rPr>
        <vertAlign val="superscript"/>
        <sz val="11"/>
        <color rgb="FF000000"/>
        <rFont val="Calibri"/>
        <family val="2"/>
        <charset val="1"/>
      </rPr>
      <t xml:space="preserve">out</t>
    </r>
  </si>
  <si>
    <t xml:space="preserve">are at 298 K.</t>
  </si>
  <si>
    <r>
      <rPr>
        <sz val="11"/>
        <color rgb="FF000000"/>
        <rFont val="Symbol"/>
        <family val="1"/>
        <charset val="2"/>
      </rPr>
      <t xml:space="preserve">D</t>
    </r>
    <r>
      <rPr>
        <sz val="11"/>
        <color rgb="FF000000"/>
        <rFont val="Calibri"/>
        <family val="2"/>
        <charset val="1"/>
      </rPr>
      <t xml:space="preserve">H=</t>
    </r>
  </si>
  <si>
    <t xml:space="preserve">Adiabatic flame temperature calculation</t>
  </si>
  <si>
    <t xml:space="preserve">n-Butane oxidation in 100% excess air</t>
  </si>
  <si>
    <t xml:space="preserve">exit moles</t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</si>
  <si>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p</t>
    </r>
    <r>
      <rPr>
        <sz val="11"/>
        <color rgb="FF000000"/>
        <rFont val="Calibri"/>
        <family val="2"/>
        <charset val="1"/>
      </rPr>
      <t xml:space="preserve"> in J(mol K)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</si>
  <si>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</si>
  <si>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t xml:space="preserve">gas</t>
  </si>
  <si>
    <r>
      <rPr>
        <sz val="11"/>
        <color rgb="FF000000"/>
        <rFont val="Calibri"/>
        <family val="2"/>
        <charset val="1"/>
      </rPr>
      <t xml:space="preserve">A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</si>
  <si>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sz val="11"/>
        <color rgb="FF000000"/>
        <rFont val="Calibri"/>
        <family val="2"/>
        <charset val="1"/>
      </rPr>
      <t xml:space="preserve">B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</si>
  <si>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</si>
  <si>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sz val="11"/>
        <color rgb="FF000000"/>
        <rFont val="Calibri"/>
        <family val="2"/>
        <charset val="1"/>
      </rPr>
      <t xml:space="preserve">D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</si>
  <si>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sz val="11"/>
        <color rgb="FF000000"/>
        <rFont val="Symbol"/>
        <family val="1"/>
        <charset val="2"/>
      </rPr>
      <t xml:space="preserve">D</t>
    </r>
    <r>
      <rPr>
        <sz val="11"/>
        <color rgb="FF000000"/>
        <rFont val="Calibri"/>
        <family val="2"/>
        <charset val="1"/>
      </rPr>
      <t xml:space="preserve">Hrxn</t>
    </r>
  </si>
  <si>
    <t xml:space="preserve">kJ</t>
  </si>
  <si>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</t>
    </r>
  </si>
  <si>
    <r>
      <rPr>
        <sz val="11"/>
        <color rgb="FF000000"/>
        <rFont val="Symbol"/>
        <family val="1"/>
        <charset val="2"/>
      </rPr>
      <t xml:space="preserve">D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</si>
  <si>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Calibri"/>
        <family val="2"/>
        <charset val="1"/>
      </rPr>
      <t xml:space="preserve">O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</si>
  <si>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flame</t>
    </r>
    <r>
      <rPr>
        <sz val="11"/>
        <color rgb="FF000000"/>
        <rFont val="Calibri"/>
        <family val="2"/>
        <charset val="1"/>
      </rPr>
      <t xml:space="preserve">(K)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</si>
  <si>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</si>
  <si>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CO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</si>
  <si>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Symbol"/>
        <family val="1"/>
        <charset val="2"/>
      </rPr>
      <t xml:space="preserve">S</t>
    </r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A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</si>
  <si>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sz val="11"/>
        <color rgb="FF000000"/>
        <rFont val="Symbol"/>
        <family val="1"/>
        <charset val="2"/>
      </rPr>
      <t xml:space="preserve">S</t>
    </r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B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</si>
  <si>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sz val="11"/>
        <color rgb="FF000000"/>
        <rFont val="Symbol"/>
        <family val="1"/>
        <charset val="2"/>
      </rPr>
      <t xml:space="preserve">S</t>
    </r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</si>
  <si>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sz val="11"/>
        <color rgb="FF000000"/>
        <rFont val="Symbol"/>
        <family val="1"/>
        <charset val="2"/>
      </rPr>
      <t xml:space="preserve">S</t>
    </r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D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</si>
  <si>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t xml:space="preserve">Sum/1000</t>
  </si>
  <si>
    <t xml:space="preserve">&lt; Sum &amp; convert from J to kJ)</t>
  </si>
  <si>
    <t xml:space="preserve">Integral (J)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</si>
</sst>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"/>
    <numFmt numFmtId="167" formatCode="0.000"/>
    <numFmt numFmtId="168" formatCode="0.0"/>
    <numFmt numFmtId="169" formatCode="0.0000"/>
    <numFmt numFmtId="170" formatCode="0.00E+00"/>
    <numFmt numFmtId="171" formatCode="0.0000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2"/>
      <color rgb="FF000000"/>
      <name val="Symbol"/>
      <family val="1"/>
      <charset val="2"/>
    </font>
    <font>
      <sz val="12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vertAlign val="superscript"/>
      <sz val="11"/>
      <color rgb="FF000000"/>
      <name val="Calibri"/>
      <family val="2"/>
      <charset val="1"/>
    </font>
    <font>
      <sz val="9"/>
      <color rgb="FF000000"/>
      <name val="Symbol"/>
      <family val="1"/>
      <charset val="2"/>
    </font>
    <font>
      <sz val="9"/>
      <color rgb="FF000000"/>
      <name val="Tahoma"/>
      <family val="2"/>
      <charset val="1"/>
    </font>
    <font>
      <sz val="11"/>
      <color rgb="FF000000"/>
      <name val="Calibri"/>
      <family val="0"/>
    </font>
    <font>
      <u val="single"/>
      <sz val="11"/>
      <color rgb="FF000000"/>
      <name val="Calibri"/>
      <family val="0"/>
    </font>
    <font>
      <sz val="11"/>
      <color rgb="FF000000"/>
      <name val="Cambria Math"/>
      <family val="1"/>
    </font>
    <font>
      <sz val="11"/>
      <color rgb="FF000000"/>
      <name val="DejaVu Sans"/>
      <family val="2"/>
    </font>
    <font>
      <vertAlign val="subscript"/>
      <sz val="11"/>
      <color rgb="FF000000"/>
      <name val="Calibri"/>
      <family val="0"/>
    </font>
    <font>
      <i val="true"/>
      <sz val="11"/>
      <color rgb="FF000000"/>
      <name val="Calibri"/>
      <family val="0"/>
    </font>
    <font>
      <sz val="11"/>
      <color rgb="FF000000"/>
      <name val="Symbol"/>
      <family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82800</xdr:colOff>
      <xdr:row>33</xdr:row>
      <xdr:rowOff>87480</xdr:rowOff>
    </xdr:from>
    <xdr:to>
      <xdr:col>13</xdr:col>
      <xdr:colOff>93600</xdr:colOff>
      <xdr:row>75</xdr:row>
      <xdr:rowOff>108720</xdr:rowOff>
    </xdr:to>
    <xdr:sp>
      <xdr:nvSpPr>
        <xdr:cNvPr id="0" name="CustomShape 1"/>
        <xdr:cNvSpPr/>
      </xdr:nvSpPr>
      <xdr:spPr>
        <a:xfrm>
          <a:off x="8004240" y="7309800"/>
          <a:ext cx="4630320" cy="8055720"/>
        </a:xfrm>
        <a:prstGeom prst="rect">
          <a:avLst/>
        </a:prstGeom>
        <a:solidFill>
          <a:schemeClr val="bg1"/>
        </a:solidFill>
        <a:ln w="19080">
          <a:solidFill>
            <a:schemeClr val="tx1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sz="1100" spc="-1" strike="noStrike">
              <a:solidFill>
                <a:srgbClr val="000000"/>
              </a:solidFill>
              <a:latin typeface="Calibri"/>
            </a:rPr>
            <a:t>Department of Chemical and Biological Engineering</a:t>
          </a:r>
          <a:br/>
          <a:r>
            <a:rPr b="0" sz="1100" spc="-1" strike="noStrike">
              <a:solidFill>
                <a:srgbClr val="000000"/>
              </a:solidFill>
              <a:latin typeface="Calibri"/>
            </a:rPr>
            <a:t>University of Colorado Boulder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sz="1100" spc="-1" strike="noStrike">
              <a:solidFill>
                <a:srgbClr val="000000"/>
              </a:solidFill>
              <a:latin typeface="Calibri"/>
            </a:rPr>
            <a:t>A screencast demonstrating the use of this spreadsheet is available on</a:t>
          </a:r>
          <a:br/>
          <a:r>
            <a:rPr b="0" sz="1100" spc="-1" strike="noStrike">
              <a:solidFill>
                <a:srgbClr val="000000"/>
              </a:solidFill>
              <a:latin typeface="Calibri"/>
            </a:rPr>
            <a:t>www.LearnChemE.com and on www.Youtube.com/LearnChemE 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sz="1100" spc="-1" strike="noStrike" u="sng">
              <a:solidFill>
                <a:srgbClr val="000000"/>
              </a:solidFill>
              <a:uFillTx/>
              <a:latin typeface="Calibri"/>
            </a:rPr>
            <a:t>Methane oxidation</a:t>
          </a:r>
          <a:r>
            <a:rPr b="0" sz="1100" spc="-1" strike="noStrike">
              <a:solidFill>
                <a:srgbClr val="000000"/>
              </a:solidFill>
              <a:latin typeface="Calibri"/>
            </a:rPr>
            <a:t>:       </a:t>
          </a:r>
          <a:r>
            <a:rPr b="0" sz="1100" spc="-1" strike="noStrike">
              <a:solidFill>
                <a:srgbClr val="000000"/>
              </a:solidFill>
              <a:latin typeface="Cambria Math"/>
            </a:rPr>
            <a:t>𝐶𝐻_4+2𝑂_2=𝐶𝑂_2+2𝐻_2 𝑂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 u="sng">
              <a:solidFill>
                <a:srgbClr val="000000"/>
              </a:solidFill>
              <a:uFillTx/>
              <a:latin typeface="Calibri"/>
            </a:rPr>
            <a:t>Heat capacity  </a:t>
          </a:r>
          <a:br/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𝐶_(𝑃,𝑖)=𝐴_𝑖+𝐵_𝑖 𝑇+𝐶_𝑖 𝑇^2+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〖𝐷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_𝑖 𝑇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^3+𝐸_𝑖/𝑇^2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where T is in kelvin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where CP,i = heat capacity of component i (J/(mol K)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A</a:t>
          </a:r>
          <a:r>
            <a:rPr b="0" lang="en-US" sz="1100" spc="-1" strike="noStrike" baseline="-25000">
              <a:solidFill>
                <a:srgbClr val="000000"/>
              </a:solidFill>
              <a:latin typeface="Calibri"/>
            </a:rPr>
            <a:t>i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, B</a:t>
          </a:r>
          <a:r>
            <a:rPr b="0" lang="en-US" sz="1100" spc="-1" strike="noStrike" baseline="-25000">
              <a:solidFill>
                <a:srgbClr val="000000"/>
              </a:solidFill>
              <a:latin typeface="Calibri"/>
            </a:rPr>
            <a:t>i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, C</a:t>
          </a:r>
          <a:r>
            <a:rPr b="0" lang="en-US" sz="1100" spc="-1" strike="noStrike" baseline="-25000">
              <a:solidFill>
                <a:srgbClr val="000000"/>
              </a:solidFill>
              <a:latin typeface="Calibri"/>
            </a:rPr>
            <a:t>i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, D</a:t>
          </a:r>
          <a:r>
            <a:rPr b="0" lang="en-US" sz="1100" spc="-1" strike="noStrike" baseline="-25000">
              <a:solidFill>
                <a:srgbClr val="000000"/>
              </a:solidFill>
              <a:latin typeface="Calibri"/>
            </a:rPr>
            <a:t>i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, and Ei</a:t>
          </a:r>
          <a:r>
            <a:rPr b="0" lang="en-US" sz="1100" spc="-1" strike="noStrike" baseline="-25000">
              <a:solidFill>
                <a:srgbClr val="000000"/>
              </a:solidFill>
              <a:latin typeface="Calibri"/>
            </a:rPr>
            <a:t>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are constants for component i; these constants are only valid over a specified temperature range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 u="sng">
              <a:solidFill>
                <a:srgbClr val="000000"/>
              </a:solidFill>
              <a:uFillTx/>
              <a:latin typeface="Calibri"/>
            </a:rPr>
            <a:t>Heat of reaction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sz="1100" spc="-1" strike="noStrike">
              <a:solidFill>
                <a:srgbClr val="000000"/>
              </a:solidFill>
              <a:latin typeface="Cambria Math"/>
            </a:rPr>
            <a:t>Δ𝐻_𝑟𝑥𝑛=Σ𝜈_𝑖 Δ𝐻_(𝑓,𝑖)=2Δ𝐻_(𝑓,𝐻2𝑂)+ Δ𝐻_(𝑓,𝐶𝑂2)−Δ𝐻_(𝑓,𝐶𝐻4)−2Δ𝐻_(𝑓,𝑂2)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where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Δ𝐻_𝑟𝑥𝑛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= heat of reaction at 298 K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𝜈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_𝑖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= stoichiometric coefficient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Δ𝐻_(𝑓,𝑖)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= heat of formation (enthalpy of formation) of species i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Heats of formation are at 298 K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 u="sng">
              <a:solidFill>
                <a:srgbClr val="000000"/>
              </a:solidFill>
              <a:uFillTx/>
              <a:latin typeface="Calibri"/>
            </a:rPr>
            <a:t>Energy balance</a:t>
          </a:r>
          <a:br/>
          <a:r>
            <a:rPr b="0" lang="en-US" sz="1100" spc="-1" strike="noStrike">
              <a:solidFill>
                <a:srgbClr val="000000"/>
              </a:solidFill>
              <a:latin typeface="Calibri"/>
            </a:rPr>
            <a:t> 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Δ𝐻=𝑄=0=𝑛_𝑓𝑢𝑒𝑙 Δ𝐻_𝑟𝑥𝑛+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(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〖𝑛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_𝑂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_2 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〖𝐻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_𝑂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_2+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〖𝑛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_𝑁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_2 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〖𝐻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_𝑁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_2+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〖𝑛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_𝐶𝑂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_2 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〖𝐻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_𝐶𝑂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_2+𝑛𝐻_𝐻2𝑂 )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_𝑜𝑢𝑡</a:t>
          </a:r>
          <a:br/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                              −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(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〖𝑛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_𝑂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_2 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〖𝐻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_𝑂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_2+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〖𝑛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_𝑁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_2 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〖𝐻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_𝑁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_2 )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_𝑖𝑛−(𝑛_𝑓𝑢𝑒𝑙 𝐻_𝑓𝑢𝑒𝑙 )_𝑖𝑛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 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sz="1100" spc="-1" strike="noStrike">
              <a:solidFill>
                <a:srgbClr val="000000"/>
              </a:solidFill>
              <a:latin typeface="Cambria Math"/>
            </a:rPr>
            <a:t>Δ𝐻= 𝑛_𝑓𝑢𝑒𝑙 Δ𝐻_𝑟𝑥𝑛+Σ(𝑛_𝑖^𝑜𝑢𝑡 ∫_298^𝑇▒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〖𝐶</a:t>
          </a:r>
          <a:r>
            <a:rPr b="0" sz="1100" spc="-1" strike="noStrike">
              <a:solidFill>
                <a:srgbClr val="000000"/>
              </a:solidFill>
              <a:latin typeface="Cambria Math"/>
            </a:rPr>
            <a:t>_𝑃 𝑑𝑇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sz="1100" spc="-1" strike="noStrike">
              <a:solidFill>
                <a:srgbClr val="000000"/>
              </a:solidFill>
              <a:latin typeface="Cambria Math"/>
            </a:rPr>
            <a:t>)−Σ(𝑛_𝑖^𝑖𝑛 ∫_298^(𝑇_𝑖𝑛)▒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〖𝐶</a:t>
          </a:r>
          <a:r>
            <a:rPr b="0" sz="1100" spc="-1" strike="noStrike">
              <a:solidFill>
                <a:srgbClr val="000000"/>
              </a:solidFill>
              <a:latin typeface="Cambria Math"/>
            </a:rPr>
            <a:t>_𝑃 𝑑𝑇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sz="1100" spc="-1" strike="noStrike">
              <a:solidFill>
                <a:srgbClr val="000000"/>
              </a:solidFill>
              <a:latin typeface="Cambria Math"/>
            </a:rPr>
            <a:t>)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where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𝑛_𝑖^𝑜𝑢𝑡  𝑖𝑠 𝑡ℎ𝑒 𝑚𝑜𝑙𝑒𝑠 𝑜𝑓 𝑐𝑜𝑚𝑝𝑜𝑛𝑒𝑛𝑡 𝑖 𝑙𝑒𝑎𝑣𝑖𝑛𝑔 𝑡ℎ𝑒 𝑓𝑢𝑟𝑛𝑎𝑐𝑒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 is the adiabatic flame temperature </a:t>
          </a:r>
          <a:r>
            <a:rPr b="0" sz="1100" spc="-1" strike="noStrike">
              <a:solidFill>
                <a:srgbClr val="000000"/>
              </a:solidFill>
              <a:latin typeface="Cambria Math"/>
            </a:rPr>
            <a:t>𝑛_𝑖^𝑖𝑛  𝑖𝑠 𝑡ℎ𝑒 𝑚𝑜𝑙𝑒𝑠 𝑜𝑓 𝑐𝑜𝑚𝑝𝑜𝑛𝑒𝑛𝑡 𝑖 𝑓𝑒𝑑 𝑡𝑜 𝑡ℎ𝑒 𝑓𝑢𝑟𝑛𝑎𝑐𝑒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</a:t>
          </a:r>
          <a:r>
            <a:rPr b="0" lang="en-US" sz="1100" spc="-1" strike="noStrike" baseline="-25000">
              <a:solidFill>
                <a:srgbClr val="000000"/>
              </a:solidFill>
              <a:latin typeface="Calibri"/>
            </a:rPr>
            <a:t>in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is the feed temperature for each component fed to the furnace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heat capacity equations are from https://webbook.nist.gov/ and several equations (each over the temperature range indicated in column O) are used for each molecule. Outside the indicated ranges, the heat capacities are not correct.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Note that this spreadsheet is only correct for air as the oxidant. At the higher temperatures obtained with a pure oxygen feed, endothermic reactions form CO, O</a:t>
          </a:r>
          <a:r>
            <a:rPr b="0" lang="en-US" sz="1100" spc="-1" strike="noStrike" baseline="-25000">
              <a:solidFill>
                <a:srgbClr val="000000"/>
              </a:solidFill>
              <a:latin typeface="Calibri"/>
            </a:rPr>
            <a:t>2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, and H</a:t>
          </a:r>
          <a:r>
            <a:rPr b="0" lang="en-US" sz="1100" spc="-1" strike="noStrike" baseline="-25000">
              <a:solidFill>
                <a:srgbClr val="000000"/>
              </a:solidFill>
              <a:latin typeface="Calibri"/>
            </a:rPr>
            <a:t>2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. Thus, the adiabatic flame temperature calculated with this spreadsheet  for pure oxygen as the oxidizer is significantly higher than the correct value.</a:t>
          </a:r>
          <a:endParaRPr b="0" lang="ca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59760</xdr:colOff>
      <xdr:row>4</xdr:row>
      <xdr:rowOff>178560</xdr:rowOff>
    </xdr:from>
    <xdr:to>
      <xdr:col>7</xdr:col>
      <xdr:colOff>671760</xdr:colOff>
      <xdr:row>11</xdr:row>
      <xdr:rowOff>49680</xdr:rowOff>
    </xdr:to>
    <xdr:pic>
      <xdr:nvPicPr>
        <xdr:cNvPr id="1" name="Picture 6" descr=""/>
        <xdr:cNvPicPr/>
      </xdr:nvPicPr>
      <xdr:blipFill>
        <a:blip r:embed="rId1"/>
        <a:stretch/>
      </xdr:blipFill>
      <xdr:spPr>
        <a:xfrm>
          <a:off x="4110840" y="1035720"/>
          <a:ext cx="3529800" cy="1461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14</xdr:col>
      <xdr:colOff>584640</xdr:colOff>
      <xdr:row>37</xdr:row>
      <xdr:rowOff>40320</xdr:rowOff>
    </xdr:from>
    <xdr:to>
      <xdr:col>19</xdr:col>
      <xdr:colOff>584280</xdr:colOff>
      <xdr:row>50</xdr:row>
      <xdr:rowOff>154080</xdr:rowOff>
    </xdr:to>
    <xdr:sp>
      <xdr:nvSpPr>
        <xdr:cNvPr id="2" name="CustomShape 1"/>
        <xdr:cNvSpPr/>
      </xdr:nvSpPr>
      <xdr:spPr>
        <a:xfrm>
          <a:off x="14103720" y="8024760"/>
          <a:ext cx="4692240" cy="26236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This spreadsheet uses the equations for enthalpy in the NIST webbook (webbook.nist.gov). These equations result from integrating the heat capacity as a function of temperature, applying the limits, and then grouping terms into constants F and H (where H is not enthalpy) so that enthalpy at a given temperature is found using this equation: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𝐻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_𝑇−𝐻_298=𝐴_𝑖 𝑇+(𝐵_𝑖 𝑇^2)/2+(𝐶_𝑖 𝑇^3)/3+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〖𝐷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_𝑖 𝑇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〗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^4/4−𝐸_𝑖/𝑇  +𝐹−𝐻   </a:t>
          </a:r>
          <a:br/>
          <a:r>
            <a:rPr b="0" lang="en-US" sz="1100" spc="-1" strike="noStrike">
              <a:solidFill>
                <a:srgbClr val="000000"/>
              </a:solidFill>
              <a:latin typeface="Calibri"/>
            </a:rPr>
            <a:t> </a:t>
          </a:r>
          <a:br/>
          <a:r>
            <a:rPr b="0" lang="en-US" sz="1100" spc="-1" strike="noStrike">
              <a:solidFill>
                <a:srgbClr val="000000"/>
              </a:solidFill>
              <a:latin typeface="Calibri"/>
            </a:rPr>
            <a:t>where H</a:t>
          </a:r>
          <a:r>
            <a:rPr b="0" lang="en-US" sz="1100" spc="-1" strike="noStrike" baseline="-25000">
              <a:solidFill>
                <a:srgbClr val="000000"/>
              </a:solidFill>
              <a:latin typeface="Calibri"/>
            </a:rPr>
            <a:t>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is enthalpy(kJ/mol) at temperature T(K) </a:t>
          </a:r>
          <a:br/>
          <a:r>
            <a:rPr b="0" lang="en-US" sz="1100" spc="-1" strike="noStrike">
              <a:solidFill>
                <a:srgbClr val="000000"/>
              </a:solidFill>
              <a:latin typeface="Calibri"/>
            </a:rPr>
            <a:t>and H</a:t>
          </a:r>
          <a:r>
            <a:rPr b="0" lang="en-US" sz="1100" spc="-1" strike="noStrike" baseline="-25000">
              <a:solidFill>
                <a:srgbClr val="000000"/>
              </a:solidFill>
              <a:latin typeface="Calibri"/>
            </a:rPr>
            <a:t>298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is enthalpy(kJ/mol) at 298 K.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Note that the spreadsheet uses an IF statement to pick which set of constants to use (depending on the temperature range).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ca-ES" sz="1100" spc="-1" strike="noStrike">
            <a:latin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38160</xdr:colOff>
          <xdr:row>7</xdr:row>
          <xdr:rowOff>9360</xdr:rowOff>
        </xdr:from>
        <xdr:to>
          <xdr:col>3</xdr:col>
          <xdr:colOff>600120</xdr:colOff>
          <xdr:row>8</xdr:row>
          <xdr:rowOff>-47880</xdr:rowOff>
        </xdr:to>
        <xdr:sp>
          <xdr:nvSpPr>
            <xdr:cNvPr id="0" name="Scroll Bar 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28440</xdr:colOff>
          <xdr:row>7</xdr:row>
          <xdr:rowOff>218880</xdr:rowOff>
        </xdr:from>
        <xdr:to>
          <xdr:col>3</xdr:col>
          <xdr:colOff>552240</xdr:colOff>
          <xdr:row>8</xdr:row>
          <xdr:rowOff>218880</xdr:rowOff>
        </xdr:to>
        <xdr:sp>
          <xdr:nvSpPr>
            <xdr:cNvPr id="0" name="Scroll Bar 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19080</xdr:colOff>
          <xdr:row>8</xdr:row>
          <xdr:rowOff>209520</xdr:rowOff>
        </xdr:from>
        <xdr:to>
          <xdr:col>3</xdr:col>
          <xdr:colOff>647640</xdr:colOff>
          <xdr:row>9</xdr:row>
          <xdr:rowOff>200160</xdr:rowOff>
        </xdr:to>
        <xdr:sp>
          <xdr:nvSpPr>
            <xdr:cNvPr id="0" name="Scroll Bar 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57240</xdr:colOff>
          <xdr:row>6</xdr:row>
          <xdr:rowOff>19080</xdr:rowOff>
        </xdr:from>
        <xdr:to>
          <xdr:col>3</xdr:col>
          <xdr:colOff>695160</xdr:colOff>
          <xdr:row>7</xdr:row>
          <xdr:rowOff>-28440</xdr:rowOff>
        </xdr:to>
        <xdr:sp>
          <xdr:nvSpPr>
            <xdr:cNvPr id="0" name="Scroll Bar 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219240</xdr:colOff>
      <xdr:row>12</xdr:row>
      <xdr:rowOff>85680</xdr:rowOff>
    </xdr:from>
    <xdr:to>
      <xdr:col>10</xdr:col>
      <xdr:colOff>390240</xdr:colOff>
      <xdr:row>25</xdr:row>
      <xdr:rowOff>85320</xdr:rowOff>
    </xdr:to>
    <xdr:sp>
      <xdr:nvSpPr>
        <xdr:cNvPr id="3" name="CustomShape 1"/>
        <xdr:cNvSpPr/>
      </xdr:nvSpPr>
      <xdr:spPr>
        <a:xfrm>
          <a:off x="219240" y="2705040"/>
          <a:ext cx="8619480" cy="24760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n-US" sz="1100" spc="-1" strike="noStrike">
              <a:solidFill>
                <a:srgbClr val="000000"/>
              </a:solidFill>
              <a:latin typeface="Calibri"/>
            </a:rPr>
            <a:t>Use heat capacity values from Sandler thermo textbook. These heat capacity equations (J/(mol K)) are applicable from 273 to 1800 K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𝐶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_(𝑃,𝑖)=𝐴_𝑖+𝐵_𝑖 𝑇+𝐶_𝑖 𝑇^2+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〖𝐷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_𝑖 𝑇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〗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^3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sz="1100" spc="-1" strike="noStrike">
              <a:solidFill>
                <a:srgbClr val="000000"/>
              </a:solidFill>
              <a:latin typeface="Calibri"/>
            </a:rPr>
            <a:t>Σ(𝑛_𝑖^𝑜𝑢𝑡 ∫_298^𝑇▒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〖𝐶</a:t>
          </a:r>
          <a:r>
            <a:rPr b="0" sz="1100" spc="-1" strike="noStrike">
              <a:solidFill>
                <a:srgbClr val="000000"/>
              </a:solidFill>
              <a:latin typeface="Calibri"/>
            </a:rPr>
            <a:t>_𝑃 𝑑𝑇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〗</a:t>
          </a:r>
          <a:r>
            <a:rPr b="0" sz="1100" spc="-1" strike="noStrike">
              <a:solidFill>
                <a:srgbClr val="000000"/>
              </a:solidFill>
              <a:latin typeface="Calibri"/>
            </a:rPr>
            <a:t>)=Σ𝑛_𝑖 𝐴_𝑖 (𝑇−298)+(Σ𝑛_𝑖 𝐵_𝑖)/2 (𝑇^2−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〖</a:t>
          </a:r>
          <a:r>
            <a:rPr b="0" sz="1100" spc="-1" strike="noStrike">
              <a:solidFill>
                <a:srgbClr val="000000"/>
              </a:solidFill>
              <a:latin typeface="Calibri"/>
            </a:rPr>
            <a:t>298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〗</a:t>
          </a:r>
          <a:r>
            <a:rPr b="0" sz="1100" spc="-1" strike="noStrike">
              <a:solidFill>
                <a:srgbClr val="000000"/>
              </a:solidFill>
              <a:latin typeface="Calibri"/>
            </a:rPr>
            <a:t>^2 )+(Σ𝑛_𝑖 𝐶_𝑖)/3 (𝑇^3−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〖</a:t>
          </a:r>
          <a:r>
            <a:rPr b="0" sz="1100" spc="-1" strike="noStrike">
              <a:solidFill>
                <a:srgbClr val="000000"/>
              </a:solidFill>
              <a:latin typeface="Calibri"/>
            </a:rPr>
            <a:t>298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〗</a:t>
          </a:r>
          <a:r>
            <a:rPr b="0" sz="1100" spc="-1" strike="noStrike">
              <a:solidFill>
                <a:srgbClr val="000000"/>
              </a:solidFill>
              <a:latin typeface="Calibri"/>
            </a:rPr>
            <a:t>^3 )+(Σn_i D_i)/4(T^4−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〖</a:t>
          </a:r>
          <a:r>
            <a:rPr b="0" sz="1100" spc="-1" strike="noStrike">
              <a:solidFill>
                <a:srgbClr val="000000"/>
              </a:solidFill>
              <a:latin typeface="Calibri"/>
            </a:rPr>
            <a:t>298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〗</a:t>
          </a:r>
          <a:r>
            <a:rPr b="0" sz="1100" spc="-1" strike="noStrike">
              <a:solidFill>
                <a:srgbClr val="000000"/>
              </a:solidFill>
              <a:latin typeface="Calibri"/>
            </a:rPr>
            <a:t>^4)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sz="1100" spc="-1" strike="noStrike">
              <a:solidFill>
                <a:srgbClr val="000000"/>
              </a:solidFill>
              <a:latin typeface="Calibri"/>
            </a:rPr>
            <a:t>Since one mole of n-butane fed to reactor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sz="1100" spc="-1" strike="noStrike">
              <a:solidFill>
                <a:srgbClr val="000000"/>
              </a:solidFill>
              <a:latin typeface="Calibri"/>
            </a:rPr>
            <a:t>Δ𝐻= 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〖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Δ</a:t>
          </a:r>
          <a:r>
            <a:rPr b="0" sz="1100" spc="-1" strike="noStrike">
              <a:solidFill>
                <a:srgbClr val="000000"/>
              </a:solidFill>
              <a:latin typeface="Calibri"/>
            </a:rPr>
            <a:t>𝐻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〗</a:t>
          </a:r>
          <a:r>
            <a:rPr b="0" sz="1100" spc="-1" strike="noStrike">
              <a:solidFill>
                <a:srgbClr val="000000"/>
              </a:solidFill>
              <a:latin typeface="Calibri"/>
            </a:rPr>
            <a:t>_𝑟𝑥𝑛+Σ(𝑛_𝑖^𝑜𝑢𝑡 ∫_298^𝑇▒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〖𝐶</a:t>
          </a:r>
          <a:r>
            <a:rPr b="0" sz="1100" spc="-1" strike="noStrike">
              <a:solidFill>
                <a:srgbClr val="000000"/>
              </a:solidFill>
              <a:latin typeface="Calibri"/>
            </a:rPr>
            <a:t>_𝑃 𝑑𝑇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〗</a:t>
          </a:r>
          <a:r>
            <a:rPr b="0" sz="1100" spc="-1" strike="noStrike">
              <a:solidFill>
                <a:srgbClr val="000000"/>
              </a:solidFill>
              <a:latin typeface="Calibri"/>
            </a:rPr>
            <a:t>)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= 0 = sum of cells C4 and K12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Can use Solver to make </a:t>
          </a:r>
          <a:r>
            <a:rPr b="0" lang="en-US" sz="1100" spc="-1" strike="noStrike">
              <a:solidFill>
                <a:srgbClr val="000000"/>
              </a:solidFill>
              <a:latin typeface="Symbol"/>
            </a:rPr>
            <a:t>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 (cell C5) equal to zero, but also easy to use the slider over cell D6 to vary the adiabatic flame temperature (cell C6) by increments of 5 K until cell C5 is close to zero. The adiabatic flame temperature is not accurate to 5 K.</a:t>
          </a:r>
          <a:endParaRPr b="0" lang="ca-ES" sz="1100" spc="-1" strike="noStrike">
            <a:latin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238320</xdr:colOff>
          <xdr:row>5</xdr:row>
          <xdr:rowOff>114480</xdr:rowOff>
        </xdr:from>
        <xdr:to>
          <xdr:col>3</xdr:col>
          <xdr:colOff>196920</xdr:colOff>
          <xdr:row>6</xdr:row>
          <xdr:rowOff>105120</xdr:rowOff>
        </xdr:to>
        <xdr:sp>
          <xdr:nvSpPr>
            <xdr:cNvPr id="0" name="Scroll Bar 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learncheme.com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N28" activeCellId="0" sqref="N2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0.85"/>
    <col collapsed="false" customWidth="true" hidden="false" outlineLevel="0" max="3" min="3" style="0" width="8.71"/>
    <col collapsed="false" customWidth="true" hidden="false" outlineLevel="0" max="4" min="4" style="0" width="13.28"/>
    <col collapsed="false" customWidth="true" hidden="false" outlineLevel="0" max="6" min="6" style="0" width="14"/>
    <col collapsed="false" customWidth="true" hidden="false" outlineLevel="0" max="7" min="7" style="0" width="10.28"/>
    <col collapsed="false" customWidth="true" hidden="false" outlineLevel="0" max="8" min="8" style="0" width="10.71"/>
    <col collapsed="false" customWidth="true" hidden="false" outlineLevel="0" max="10" min="10" style="0" width="10.71"/>
    <col collapsed="false" customWidth="true" hidden="false" outlineLevel="0" max="11" min="11" style="0" width="11"/>
    <col collapsed="false" customWidth="true" hidden="false" outlineLevel="0" max="12" min="12" style="0" width="10.57"/>
    <col collapsed="false" customWidth="true" hidden="false" outlineLevel="0" max="13" min="13" style="0" width="11.14"/>
    <col collapsed="false" customWidth="true" hidden="false" outlineLevel="0" max="15" min="14" style="0" width="11"/>
    <col collapsed="false" customWidth="true" hidden="false" outlineLevel="0" max="16" min="16" style="0" width="11.85"/>
    <col collapsed="false" customWidth="true" hidden="false" outlineLevel="0" max="17" min="17" style="0" width="12.85"/>
    <col collapsed="false" customWidth="true" hidden="false" outlineLevel="0" max="23" min="23" style="0" width="9.85"/>
    <col collapsed="false" customWidth="true" hidden="false" outlineLevel="0" max="24" min="24" style="0" width="11.43"/>
    <col collapsed="false" customWidth="true" hidden="false" outlineLevel="0" max="25" min="25" style="0" width="10.43"/>
  </cols>
  <sheetData>
    <row r="1" customFormat="false" ht="21.75" hidden="false" customHeight="true" outlineLevel="0" collapsed="false">
      <c r="C1" s="1" t="s">
        <v>0</v>
      </c>
    </row>
    <row r="2" customFormat="false" ht="15" hidden="false" customHeight="false" outlineLevel="0" collapsed="false">
      <c r="C2" s="0" t="s">
        <v>1</v>
      </c>
    </row>
    <row r="3" customFormat="false" ht="15" hidden="false" customHeight="false" outlineLevel="0" collapsed="false">
      <c r="C3" s="2" t="s">
        <v>2</v>
      </c>
    </row>
    <row r="4" customFormat="false" ht="15.75" hidden="false" customHeight="false" outlineLevel="0" collapsed="false"/>
    <row r="5" customFormat="false" ht="16.5" hidden="false" customHeight="false" outlineLevel="0" collapsed="false">
      <c r="A5" s="3" t="s">
        <v>3</v>
      </c>
      <c r="B5" s="4" t="n">
        <v>0</v>
      </c>
      <c r="C5" s="5" t="s">
        <v>4</v>
      </c>
      <c r="Q5" s="6" t="s">
        <v>5</v>
      </c>
      <c r="R5" s="7" t="n">
        <v>1000</v>
      </c>
      <c r="X5" s="0" t="s">
        <v>6</v>
      </c>
      <c r="Y5" s="0" t="n">
        <v>1800</v>
      </c>
    </row>
    <row r="6" customFormat="false" ht="15.75" hidden="false" customHeight="false" outlineLevel="0" collapsed="false">
      <c r="B6" s="8" t="s">
        <v>7</v>
      </c>
      <c r="Q6" s="8" t="s">
        <v>8</v>
      </c>
      <c r="R6" s="8" t="s">
        <v>9</v>
      </c>
      <c r="S6" s="0" t="s">
        <v>9</v>
      </c>
    </row>
    <row r="7" customFormat="false" ht="19.5" hidden="false" customHeight="false" outlineLevel="0" collapsed="false">
      <c r="A7" s="9" t="s">
        <v>10</v>
      </c>
      <c r="B7" s="10" t="n">
        <v>4891.4</v>
      </c>
      <c r="C7" s="11"/>
      <c r="D7" s="11"/>
      <c r="E7" s="8"/>
      <c r="F7" s="8"/>
      <c r="G7" s="8"/>
      <c r="H7" s="8"/>
      <c r="I7" s="12"/>
      <c r="J7" s="13" t="s">
        <v>11</v>
      </c>
      <c r="K7" s="13" t="s">
        <v>12</v>
      </c>
      <c r="L7" s="13" t="s">
        <v>13</v>
      </c>
      <c r="M7" s="13" t="s">
        <v>14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4" t="s">
        <v>20</v>
      </c>
      <c r="Z7" s="0" t="s">
        <v>21</v>
      </c>
    </row>
    <row r="8" customFormat="false" ht="18.75" hidden="false" customHeight="false" outlineLevel="0" collapsed="false">
      <c r="A8" s="9" t="s">
        <v>22</v>
      </c>
      <c r="B8" s="8" t="n">
        <v>300</v>
      </c>
      <c r="D8" s="15"/>
      <c r="E8" s="8"/>
      <c r="F8" s="16"/>
      <c r="G8" s="16"/>
      <c r="H8" s="17"/>
      <c r="I8" s="8" t="s">
        <v>23</v>
      </c>
      <c r="J8" s="18" t="n">
        <v>-0.703029</v>
      </c>
      <c r="K8" s="19" t="n">
        <v>108.4773</v>
      </c>
      <c r="L8" s="18" t="n">
        <v>-42.52157</v>
      </c>
      <c r="M8" s="20" t="n">
        <v>5.862788</v>
      </c>
      <c r="N8" s="20" t="n">
        <v>0.678565</v>
      </c>
      <c r="O8" s="18" t="n">
        <v>-76.84376</v>
      </c>
      <c r="P8" s="18" t="n">
        <v>-74.8731</v>
      </c>
      <c r="Q8" s="21" t="s">
        <v>24</v>
      </c>
      <c r="R8" s="22" t="n">
        <f aca="false">J8 + K8*Ti/1000 + L8*(Ti/1000)^2 + M8*(Ti/1000)^3 + N8/((Ti/1000)^2)</f>
        <v>71.794054</v>
      </c>
      <c r="S8" s="23" t="n">
        <f aca="false">R8/1000</f>
        <v>0.071794054</v>
      </c>
      <c r="Z8" s="24" t="n">
        <f aca="false">'n-butane example problem'!G4+'n-butane example problem'!H4*TK+'n-butane example problem'!I4*TK^2+'n-butane example problem'!J4*TK^3</f>
        <v>48.7002</v>
      </c>
    </row>
    <row r="9" customFormat="false" ht="18.75" hidden="false" customHeight="false" outlineLevel="0" collapsed="false">
      <c r="A9" s="9" t="s">
        <v>25</v>
      </c>
      <c r="B9" s="8" t="n">
        <v>300</v>
      </c>
      <c r="D9" s="15"/>
      <c r="E9" s="17"/>
      <c r="F9" s="17"/>
      <c r="G9" s="16"/>
      <c r="H9" s="16"/>
      <c r="I9" s="8" t="s">
        <v>26</v>
      </c>
      <c r="J9" s="18" t="n">
        <v>31.322</v>
      </c>
      <c r="K9" s="18" t="n">
        <v>-20.2353</v>
      </c>
      <c r="L9" s="18" t="n">
        <v>57.86644</v>
      </c>
      <c r="M9" s="18" t="n">
        <v>-36.50624</v>
      </c>
      <c r="N9" s="20" t="n">
        <v>-0.007374</v>
      </c>
      <c r="O9" s="20" t="n">
        <v>-8.903471</v>
      </c>
      <c r="P9" s="25" t="n">
        <v>0</v>
      </c>
      <c r="Q9" s="21" t="s">
        <v>27</v>
      </c>
      <c r="R9" s="22" t="n">
        <f aca="false">J9 + K9*Ti/1000 + L9*(Ti/1000)^2 + M9*(Ti/1000)^3 + N9/((Ti/1000)^2)</f>
        <v>32.439526</v>
      </c>
      <c r="S9" s="23" t="n">
        <f aca="false">R9/1000</f>
        <v>0.032439526</v>
      </c>
      <c r="Z9" s="24" t="n">
        <f aca="false">'n-butane example problem'!G5+'n-butane example problem'!H5*TK+'n-butane example problem'!I5*TK^2+'n-butane example problem'!J5*TK^3</f>
        <v>37.281752</v>
      </c>
    </row>
    <row r="10" customFormat="false" ht="18" hidden="false" customHeight="false" outlineLevel="0" collapsed="false">
      <c r="A10" s="6" t="s">
        <v>28</v>
      </c>
      <c r="B10" s="8" t="n">
        <v>0</v>
      </c>
      <c r="D10" s="15"/>
      <c r="E10" s="17"/>
      <c r="F10" s="17"/>
      <c r="G10" s="17"/>
      <c r="H10" s="17"/>
      <c r="I10" s="8" t="s">
        <v>26</v>
      </c>
      <c r="J10" s="18" t="n">
        <v>30.032</v>
      </c>
      <c r="K10" s="20" t="n">
        <v>8.772972</v>
      </c>
      <c r="L10" s="20" t="n">
        <v>-3.988133</v>
      </c>
      <c r="M10" s="20" t="n">
        <v>0.788313</v>
      </c>
      <c r="N10" s="20" t="n">
        <v>-0.741599</v>
      </c>
      <c r="O10" s="18" t="n">
        <v>-11.32468</v>
      </c>
      <c r="P10" s="25" t="n">
        <v>0</v>
      </c>
      <c r="Q10" s="21" t="s">
        <v>29</v>
      </c>
      <c r="R10" s="22" t="n">
        <f aca="false">J10 + K10*Ti/1000 + L10*(Ti/1000)^2 + M10*(Ti/1000)^3 + N10/((Ti/1000)^2)</f>
        <v>34.863553</v>
      </c>
      <c r="S10" s="23" t="n">
        <f aca="false">R10/1000</f>
        <v>0.034863553</v>
      </c>
      <c r="Z10" s="24" t="n">
        <f aca="false">'n-butane example problem'!G6+'n-butane example problem'!H6*TK+'n-butane example problem'!I6*TK^2+'n-butane example problem'!J6*TK^3</f>
        <v>35.492528</v>
      </c>
    </row>
    <row r="11" customFormat="false" ht="18" hidden="false" customHeight="false" outlineLevel="0" collapsed="false">
      <c r="A11" s="6"/>
      <c r="B11" s="8"/>
      <c r="E11" s="17"/>
      <c r="F11" s="17"/>
      <c r="G11" s="17"/>
      <c r="H11" s="17"/>
      <c r="I11" s="8" t="s">
        <v>26</v>
      </c>
      <c r="J11" s="18" t="n">
        <v>20.911</v>
      </c>
      <c r="K11" s="18" t="n">
        <v>10.72071</v>
      </c>
      <c r="L11" s="20" t="n">
        <v>-2.020498</v>
      </c>
      <c r="M11" s="20" t="n">
        <v>0.146449</v>
      </c>
      <c r="N11" s="20" t="n">
        <v>9.245722</v>
      </c>
      <c r="O11" s="20" t="n">
        <v>5.337651</v>
      </c>
      <c r="P11" s="25" t="n">
        <v>0</v>
      </c>
      <c r="Q11" s="21" t="s">
        <v>30</v>
      </c>
      <c r="R11" s="22" t="n">
        <f aca="false">J11 + K11*Ti/1000 + L11*(Ti/1000)^2 + M11*(Ti/1000)^3 + N11/((Ti/1000)^2)</f>
        <v>39.003383</v>
      </c>
      <c r="S11" s="23" t="n">
        <f aca="false">R11/1000</f>
        <v>0.039003383</v>
      </c>
      <c r="Z11" s="24" t="n">
        <f aca="false">'n-butane example problem'!G7+'n-butane example problem'!H7*TK+'n-butane example problem'!I7*TK^2+'n-butane example problem'!J7*TK^3</f>
        <v>59.991448</v>
      </c>
    </row>
    <row r="12" customFormat="false" ht="18" hidden="false" customHeight="false" outlineLevel="0" collapsed="false">
      <c r="A12" s="6"/>
      <c r="B12" s="8"/>
      <c r="E12" s="17"/>
      <c r="F12" s="17"/>
      <c r="G12" s="17"/>
      <c r="H12" s="17"/>
      <c r="I12" s="8" t="s">
        <v>31</v>
      </c>
      <c r="J12" s="18" t="n">
        <v>28.986</v>
      </c>
      <c r="K12" s="20" t="n">
        <v>1.854</v>
      </c>
      <c r="L12" s="20" t="n">
        <v>-9.6475</v>
      </c>
      <c r="M12" s="18" t="n">
        <v>16.635</v>
      </c>
      <c r="N12" s="20" t="n">
        <v>0.000117</v>
      </c>
      <c r="O12" s="20" t="n">
        <v>-8.671914</v>
      </c>
      <c r="P12" s="25" t="n">
        <v>0</v>
      </c>
      <c r="Q12" s="21" t="s">
        <v>32</v>
      </c>
      <c r="R12" s="22" t="n">
        <f aca="false">J12 + K12*Ti/1000 + L12*(Ti/1000)^2 + M12*(Ti/1000)^3 + N12/((Ti/1000)^2)</f>
        <v>37.827617</v>
      </c>
      <c r="S12" s="23" t="n">
        <f aca="false">R12/1000</f>
        <v>0.037827617</v>
      </c>
    </row>
    <row r="13" customFormat="false" ht="18" hidden="false" customHeight="false" outlineLevel="0" collapsed="false">
      <c r="A13" s="26"/>
      <c r="B13" s="8"/>
      <c r="E13" s="17"/>
      <c r="F13" s="17"/>
      <c r="G13" s="17"/>
      <c r="H13" s="17"/>
      <c r="I13" s="8" t="s">
        <v>31</v>
      </c>
      <c r="J13" s="18" t="n">
        <v>19.506</v>
      </c>
      <c r="K13" s="18" t="n">
        <v>19.887</v>
      </c>
      <c r="L13" s="20" t="n">
        <v>-8.5985</v>
      </c>
      <c r="M13" s="20" t="n">
        <v>1.3698</v>
      </c>
      <c r="N13" s="20" t="n">
        <v>0.5276</v>
      </c>
      <c r="O13" s="20" t="n">
        <v>-4.935202</v>
      </c>
      <c r="P13" s="25" t="n">
        <v>0</v>
      </c>
      <c r="Q13" s="21" t="s">
        <v>33</v>
      </c>
      <c r="R13" s="22" t="n">
        <f aca="false">J13 + K13*Ti/1000 + L13*(Ti/1000)^2 + M13*(Ti/1000)^3 + N13/((Ti/1000)^2)</f>
        <v>32.6919</v>
      </c>
      <c r="S13" s="23" t="n">
        <f aca="false">R13/1000</f>
        <v>0.0326919</v>
      </c>
    </row>
    <row r="14" customFormat="false" ht="18" hidden="false" customHeight="false" outlineLevel="0" collapsed="false">
      <c r="A14" s="26"/>
      <c r="B14" s="8"/>
      <c r="E14" s="17"/>
      <c r="F14" s="17"/>
      <c r="G14" s="17"/>
      <c r="H14" s="17"/>
      <c r="I14" s="8" t="s">
        <v>31</v>
      </c>
      <c r="J14" s="18" t="n">
        <v>35.5187</v>
      </c>
      <c r="K14" s="20" t="n">
        <v>1.1287</v>
      </c>
      <c r="L14" s="20" t="n">
        <v>-0.1961</v>
      </c>
      <c r="M14" s="20" t="n">
        <v>0.01466</v>
      </c>
      <c r="N14" s="20" t="n">
        <v>-4.5538</v>
      </c>
      <c r="O14" s="18" t="n">
        <v>-18.97091</v>
      </c>
      <c r="P14" s="25" t="n">
        <v>0</v>
      </c>
      <c r="Q14" s="21" t="s">
        <v>30</v>
      </c>
      <c r="R14" s="22" t="n">
        <f aca="false">J14 + K14*Ti/1000 + L14*(Ti/1000)^2 + M14*(Ti/1000)^3 + N14/((Ti/1000)^2)</f>
        <v>31.91216</v>
      </c>
      <c r="S14" s="23" t="n">
        <f aca="false">R14/1000</f>
        <v>0.03191216</v>
      </c>
    </row>
    <row r="15" customFormat="false" ht="18" hidden="false" customHeight="false" outlineLevel="0" collapsed="false">
      <c r="C15" s="27" t="s">
        <v>34</v>
      </c>
      <c r="E15" s="17"/>
      <c r="F15" s="17"/>
      <c r="G15" s="17"/>
      <c r="H15" s="17"/>
      <c r="I15" s="8" t="s">
        <v>35</v>
      </c>
      <c r="J15" s="18" t="n">
        <v>24.997</v>
      </c>
      <c r="K15" s="18" t="n">
        <v>55.187</v>
      </c>
      <c r="L15" s="18" t="n">
        <v>-33.691</v>
      </c>
      <c r="M15" s="20" t="n">
        <v>7.9484</v>
      </c>
      <c r="N15" s="20" t="n">
        <v>-0.136638</v>
      </c>
      <c r="O15" s="19" t="n">
        <v>-403.6075</v>
      </c>
      <c r="P15" s="19" t="n">
        <v>-393.5224</v>
      </c>
      <c r="Q15" s="21" t="s">
        <v>36</v>
      </c>
      <c r="R15" s="22" t="n">
        <f aca="false">J15 + K15*Ti/1000 + L15*(Ti/1000)^2 + M15*(Ti/1000)^3 + N15/((Ti/1000)^2)</f>
        <v>54.304762</v>
      </c>
      <c r="S15" s="23" t="n">
        <f aca="false">R15/1000</f>
        <v>0.054304762</v>
      </c>
    </row>
    <row r="16" customFormat="false" ht="18.75" hidden="false" customHeight="false" outlineLevel="0" collapsed="false">
      <c r="B16" s="28" t="s">
        <v>37</v>
      </c>
      <c r="C16" s="13" t="s">
        <v>38</v>
      </c>
      <c r="D16" s="13" t="s">
        <v>39</v>
      </c>
      <c r="E16" s="17"/>
      <c r="F16" s="17"/>
      <c r="G16" s="17"/>
      <c r="H16" s="17"/>
      <c r="I16" s="8" t="s">
        <v>35</v>
      </c>
      <c r="J16" s="18" t="n">
        <v>58.166</v>
      </c>
      <c r="K16" s="20" t="n">
        <v>2.72</v>
      </c>
      <c r="L16" s="20" t="n">
        <v>-0.49229</v>
      </c>
      <c r="M16" s="20" t="n">
        <v>0.03884</v>
      </c>
      <c r="N16" s="20" t="n">
        <v>-6.447293</v>
      </c>
      <c r="O16" s="19" t="n">
        <v>-425.9186</v>
      </c>
      <c r="P16" s="19" t="n">
        <v>-393.5224</v>
      </c>
      <c r="Q16" s="21" t="s">
        <v>40</v>
      </c>
      <c r="R16" s="22" t="n">
        <f aca="false">J16 + K16*Ti/1000 + L16*(Ti/1000)^2 + M16*(Ti/1000)^3 + N16/((Ti/1000)^2)</f>
        <v>53.985257</v>
      </c>
      <c r="S16" s="23" t="n">
        <f aca="false">R16/1000</f>
        <v>0.053985257</v>
      </c>
    </row>
    <row r="17" customFormat="false" ht="18" hidden="false" customHeight="false" outlineLevel="0" collapsed="false">
      <c r="A17" s="6" t="s">
        <v>41</v>
      </c>
      <c r="B17" s="8" t="n">
        <v>1</v>
      </c>
      <c r="C17" s="8" t="n">
        <v>0</v>
      </c>
      <c r="D17" s="8" t="n">
        <v>0</v>
      </c>
      <c r="E17" s="8"/>
      <c r="F17" s="16"/>
      <c r="G17" s="17"/>
      <c r="H17" s="17"/>
      <c r="I17" s="8" t="s">
        <v>42</v>
      </c>
      <c r="J17" s="22" t="n">
        <v>30.092</v>
      </c>
      <c r="K17" s="21" t="n">
        <v>6.8325</v>
      </c>
      <c r="L17" s="21" t="n">
        <v>6.7934</v>
      </c>
      <c r="M17" s="21" t="n">
        <v>-2.53448</v>
      </c>
      <c r="N17" s="21" t="n">
        <v>0.082139</v>
      </c>
      <c r="O17" s="29" t="n">
        <v>-250.881</v>
      </c>
      <c r="P17" s="29" t="n">
        <v>-241.8264</v>
      </c>
      <c r="Q17" s="21" t="s">
        <v>43</v>
      </c>
      <c r="R17" s="22" t="n">
        <f aca="false">J17 + K17*Ti/1000 + L17*(Ti/1000)^2 + M17*(Ti/1000)^3 + N17/((Ti/1000)^2)</f>
        <v>41.265559</v>
      </c>
      <c r="S17" s="23" t="n">
        <f aca="false">R17/1000</f>
        <v>0.041265559</v>
      </c>
    </row>
    <row r="18" customFormat="false" ht="17.15" hidden="false" customHeight="false" outlineLevel="0" collapsed="false">
      <c r="A18" s="6" t="s">
        <v>44</v>
      </c>
      <c r="B18" s="8" t="n">
        <v>2</v>
      </c>
      <c r="C18" s="8" t="n">
        <v>0.5</v>
      </c>
      <c r="D18" s="8" t="n">
        <v>0</v>
      </c>
      <c r="E18" s="8"/>
      <c r="F18" s="17"/>
      <c r="G18" s="17"/>
      <c r="H18" s="17"/>
      <c r="I18" s="8" t="s">
        <v>42</v>
      </c>
      <c r="J18" s="22" t="n">
        <v>41.964</v>
      </c>
      <c r="K18" s="21" t="n">
        <v>8.622</v>
      </c>
      <c r="L18" s="21" t="n">
        <v>-1.4998</v>
      </c>
      <c r="M18" s="21" t="n">
        <v>0.09812</v>
      </c>
      <c r="N18" s="22" t="n">
        <v>-11.15764</v>
      </c>
      <c r="O18" s="29" t="n">
        <v>-272.1797</v>
      </c>
      <c r="P18" s="29" t="n">
        <v>-241.8264</v>
      </c>
      <c r="Q18" s="30" t="s">
        <v>45</v>
      </c>
      <c r="R18" s="22" t="n">
        <f aca="false">J18 + K18*Ti/1000 + L18*(Ti/1000)^2 + M18*(Ti/1000)^3 + N18/((Ti/1000)^2)</f>
        <v>38.02668</v>
      </c>
      <c r="S18" s="23" t="n">
        <f aca="false">R18/1000</f>
        <v>0.03802668</v>
      </c>
    </row>
    <row r="19" customFormat="false" ht="17.15" hidden="false" customHeight="false" outlineLevel="0" collapsed="false">
      <c r="A19" s="6" t="s">
        <v>46</v>
      </c>
      <c r="B19" s="16" t="n">
        <f aca="false">79*B18/21</f>
        <v>7.52380952380952</v>
      </c>
      <c r="C19" s="16" t="n">
        <v>0</v>
      </c>
      <c r="D19" s="16" t="n">
        <f aca="false">C19</f>
        <v>0</v>
      </c>
      <c r="E19" s="17"/>
      <c r="F19" s="17"/>
      <c r="G19" s="17"/>
      <c r="H19" s="17"/>
      <c r="I19" s="8" t="s">
        <v>47</v>
      </c>
      <c r="J19" s="31" t="n">
        <v>33.066178</v>
      </c>
      <c r="K19" s="31" t="n">
        <v>-11.363417</v>
      </c>
      <c r="L19" s="31" t="n">
        <v>11.432816</v>
      </c>
      <c r="M19" s="31" t="n">
        <v>-2.772874</v>
      </c>
      <c r="N19" s="31" t="n">
        <v>-0.158558</v>
      </c>
      <c r="O19" s="31" t="n">
        <v>-9.980797</v>
      </c>
      <c r="P19" s="31" t="n">
        <v>0</v>
      </c>
      <c r="Q19" s="5" t="s">
        <v>48</v>
      </c>
      <c r="R19" s="22" t="n">
        <f aca="false">J19 + K19*Ti/1000 + L19*(Ti/1000)^2 + M19*(Ti/1000)^3 + N19/((Ti/1000)^2)</f>
        <v>30.204145</v>
      </c>
      <c r="S19" s="23" t="n">
        <f aca="false">R19/1000</f>
        <v>0.030204145</v>
      </c>
    </row>
    <row r="20" customFormat="false" ht="17.15" hidden="false" customHeight="false" outlineLevel="0" collapsed="false">
      <c r="A20" s="6" t="s">
        <v>49</v>
      </c>
      <c r="B20" s="8" t="n">
        <v>1</v>
      </c>
      <c r="C20" s="8" t="n">
        <v>0</v>
      </c>
      <c r="D20" s="8" t="n">
        <v>0</v>
      </c>
      <c r="E20" s="8"/>
      <c r="F20" s="32"/>
      <c r="G20" s="32"/>
      <c r="H20" s="32"/>
      <c r="J20" s="31" t="n">
        <v>18.563083</v>
      </c>
      <c r="K20" s="31" t="n">
        <v>12.257357</v>
      </c>
      <c r="L20" s="31" t="n">
        <v>-2.859786</v>
      </c>
      <c r="M20" s="31" t="n">
        <v>0.268238</v>
      </c>
      <c r="N20" s="31" t="n">
        <v>1.97799</v>
      </c>
      <c r="O20" s="31" t="n">
        <v>-1.147438</v>
      </c>
      <c r="P20" s="5" t="n">
        <v>0</v>
      </c>
      <c r="Q20" s="0" t="s">
        <v>50</v>
      </c>
      <c r="R20" s="22" t="n">
        <f aca="false">J20 + K20*Ti/1000 + L20*(Ti/1000)^2 + M20*(Ti/1000)^3 + N20/((Ti/1000)^2)</f>
        <v>30.206882</v>
      </c>
      <c r="S20" s="23" t="n">
        <f aca="false">R20/1000</f>
        <v>0.030206882</v>
      </c>
    </row>
    <row r="21" customFormat="false" ht="17.15" hidden="false" customHeight="false" outlineLevel="0" collapsed="false">
      <c r="A21" s="6" t="s">
        <v>51</v>
      </c>
      <c r="B21" s="8" t="n">
        <v>2</v>
      </c>
      <c r="C21" s="8" t="n">
        <v>0</v>
      </c>
      <c r="D21" s="8" t="n">
        <v>1</v>
      </c>
      <c r="E21" s="8"/>
      <c r="F21" s="32"/>
      <c r="G21" s="32"/>
      <c r="H21" s="32"/>
      <c r="J21" s="31" t="n">
        <v>43.41356</v>
      </c>
      <c r="K21" s="31" t="n">
        <v>-4.293079</v>
      </c>
      <c r="L21" s="31" t="n">
        <v>1.272428</v>
      </c>
      <c r="M21" s="31" t="n">
        <v>-0.096876</v>
      </c>
      <c r="N21" s="31" t="n">
        <v>-20.533862</v>
      </c>
      <c r="O21" s="31" t="n">
        <v>-38.515158</v>
      </c>
      <c r="P21" s="0" t="n">
        <v>0</v>
      </c>
      <c r="Q21" s="0" t="s">
        <v>52</v>
      </c>
      <c r="R21" s="22" t="n">
        <f aca="false">J21 + K21*Ti/1000 + L21*(Ti/1000)^2 + M21*(Ti/1000)^3 + N21/((Ti/1000)^2)</f>
        <v>19.762171</v>
      </c>
      <c r="S21" s="23" t="n">
        <f aca="false">R21/1000</f>
        <v>0.019762171</v>
      </c>
    </row>
    <row r="22" customFormat="false" ht="15" hidden="false" customHeight="false" outlineLevel="0" collapsed="false">
      <c r="A22" s="0" t="s">
        <v>53</v>
      </c>
      <c r="B22" s="8" t="n">
        <v>1</v>
      </c>
      <c r="C22" s="0" t="n">
        <v>1</v>
      </c>
      <c r="D22" s="0" t="n">
        <v>0</v>
      </c>
      <c r="J22" s="33"/>
      <c r="K22" s="33"/>
      <c r="L22" s="33"/>
      <c r="M22" s="33"/>
    </row>
    <row r="23" customFormat="false" ht="17.15" hidden="false" customHeight="false" outlineLevel="0" collapsed="false">
      <c r="D23" s="8"/>
      <c r="E23" s="12"/>
      <c r="F23" s="13" t="s">
        <v>54</v>
      </c>
      <c r="G23" s="13" t="s">
        <v>55</v>
      </c>
      <c r="J23" s="33"/>
      <c r="K23" s="33"/>
      <c r="L23" s="33"/>
      <c r="M23" s="33"/>
      <c r="P23" s="34"/>
    </row>
    <row r="24" customFormat="false" ht="17.15" hidden="false" customHeight="false" outlineLevel="0" collapsed="false">
      <c r="D24" s="8"/>
      <c r="E24" s="35" t="s">
        <v>56</v>
      </c>
      <c r="F24" s="8" t="n">
        <f aca="false">+B26</f>
        <v>-241.83</v>
      </c>
      <c r="G24" s="8" t="n">
        <f aca="false">C22*F24</f>
        <v>-241.83</v>
      </c>
      <c r="J24" s="33"/>
      <c r="K24" s="33"/>
      <c r="L24" s="33"/>
      <c r="M24" s="33"/>
    </row>
    <row r="25" customFormat="false" ht="17.15" hidden="false" customHeight="false" outlineLevel="0" collapsed="false">
      <c r="B25" s="13" t="s">
        <v>54</v>
      </c>
      <c r="C25" s="14" t="s">
        <v>57</v>
      </c>
      <c r="D25" s="8"/>
      <c r="E25" s="8" t="s">
        <v>58</v>
      </c>
      <c r="F25" s="36" t="n">
        <f aca="false">J8*Tfuel/1000 + K8*((Tfuel/1000)^2)/2 + L8*(Tfuel/1000)^3/3 + M8*(Tfuel/1000)^4/4  - N8/(Tfuel/1000) + O8 - P8</f>
        <v>0.0672044823666624</v>
      </c>
      <c r="G25" s="17" t="n">
        <f aca="false">-C17*F25</f>
        <v>-0</v>
      </c>
      <c r="J25" s="33"/>
      <c r="K25" s="33"/>
      <c r="L25" s="33"/>
      <c r="M25" s="33"/>
    </row>
    <row r="26" customFormat="false" ht="17.15" hidden="false" customHeight="false" outlineLevel="0" collapsed="false">
      <c r="A26" s="37" t="s">
        <v>56</v>
      </c>
      <c r="B26" s="8" t="n">
        <f aca="false">C30*B30+C29*B29-C28*B28-C27*B27</f>
        <v>-241.83</v>
      </c>
      <c r="C26" s="8" t="s">
        <v>59</v>
      </c>
      <c r="D26" s="8"/>
      <c r="E26" s="8" t="s">
        <v>60</v>
      </c>
      <c r="F26" s="36" t="n">
        <f aca="false">IF(Toxid&lt;700, J9*Toxid/1000 + K9*((Toxid/1000)^2)/2 + L9*(Toxid/1000)^3/3 + M9*(Toxid/1000)^4/4  - N9/(Toxid/1000) + O9 - P9, IF(Toxid&lt;2000, J10*Toxid/1000 + K10*((Toxid/1000)^2)/2 + L10*(Toxid/1000)^3/3 + M10*(Toxid/1000)^4/4  - N10/(Toxid/1000) + O10 - P10, J11*Toxid/1000 + K11*((Toxid/1000)^2)/2 + L11*(Toxid/1000)^3/3 + M11*(Toxid/1000)^4/4  - N11/(Toxid/1000) + O11 - P11))</f>
        <v>0.0539933240000021</v>
      </c>
      <c r="G26" s="17" t="n">
        <f aca="false">-C18*F26</f>
        <v>-0.0269966620000011</v>
      </c>
      <c r="J26" s="33"/>
      <c r="K26" s="33"/>
      <c r="L26" s="33"/>
      <c r="M26" s="33"/>
    </row>
    <row r="27" customFormat="false" ht="17.7" hidden="false" customHeight="false" outlineLevel="0" collapsed="false">
      <c r="A27" s="37" t="s">
        <v>61</v>
      </c>
      <c r="B27" s="8" t="n">
        <v>0</v>
      </c>
      <c r="C27" s="8" t="n">
        <v>0</v>
      </c>
      <c r="D27" s="8"/>
      <c r="E27" s="8" t="s">
        <v>62</v>
      </c>
      <c r="F27" s="36" t="n">
        <f aca="false">IF(Toxid&lt;1000, J19*Toxid/1000 + K19*((Toxid/1000)^2)/2 + L19*(Toxid/1000)^3/3 + M19*(Toxid/1000)^4/4  - N19/(Toxid/1000) + O19 - P19, IF(Toxid&lt;2500, J20*Toxid/1000 + K20*((Toxid/1000)^2)/2 + L20*(Toxid/1000)^3/3 + M20*(Toxid/1000)^4/4  - N20/(Toxid/1000) + O20 - P20, J21*Toxid/1000 + K21*((Toxid/1000)^2)/2 + L21*(Toxid/1000)^3/3 + M21*(Toxid/1000)^4/4  - N21/(Toxid/1000) + O21 - P21))</f>
        <v>0.0535095758166655</v>
      </c>
      <c r="G27" s="17" t="n">
        <f aca="false">-C22*F27</f>
        <v>-0.0535095758166655</v>
      </c>
      <c r="J27" s="33"/>
      <c r="K27" s="33"/>
      <c r="L27" s="33"/>
      <c r="M27" s="33"/>
    </row>
    <row r="28" customFormat="false" ht="17.15" hidden="false" customHeight="false" outlineLevel="0" collapsed="false">
      <c r="A28" s="37" t="s">
        <v>63</v>
      </c>
      <c r="B28" s="8" t="n">
        <v>0</v>
      </c>
      <c r="C28" s="8" t="n">
        <v>0</v>
      </c>
      <c r="D28" s="8"/>
      <c r="E28" s="8" t="s">
        <v>64</v>
      </c>
      <c r="F28" s="38" t="n">
        <f aca="false">IF(Tout&lt;700, J19*Tout/1000 + K9*((Tout/1000)^2)/2 + L9*(Tout/1000)^3/3 + M9*(Tout/1000)^4/4  - N9/(Tout/1000) + O9 - P9, IF(Tout&lt;2000, J20*Tout/1000 + K10*((Tout/1000)^2)/2 + L10*(Tout/1000)^3/3 + M10*(Tout/1000)^4/4  - N10/(Tout/1000) + O10 - P10, J21*Tout/1000 + K11*((Tout/1000)^2)/2 + L11*(Tout/1000)^3/3 + M11*(Tout/1000)^4/4  - N11/(Tout/1000) + O11 - P11))</f>
        <v>286.189686609564</v>
      </c>
      <c r="G28" s="17" t="n">
        <f aca="false">F28*D18</f>
        <v>0</v>
      </c>
      <c r="J28" s="33"/>
      <c r="K28" s="33"/>
      <c r="L28" s="33"/>
      <c r="M28" s="33"/>
    </row>
    <row r="29" customFormat="false" ht="17.15" hidden="false" customHeight="false" outlineLevel="0" collapsed="false">
      <c r="A29" s="37" t="s">
        <v>65</v>
      </c>
      <c r="B29" s="8" t="n">
        <v>-393.51</v>
      </c>
      <c r="C29" s="8" t="n">
        <v>0</v>
      </c>
      <c r="E29" s="8" t="s">
        <v>66</v>
      </c>
      <c r="F29" s="38" t="n">
        <f aca="false">IF(Tout&lt;500, J12*Tout/1000 + K12*((Tout/1000)^2)/2 + L12*(Tout/1000)^3/3 + M12*(Tout/1000)^4/4  - N12/(Tout/1000) + O12 - P12, IF(Tout&lt;2000, J13*Tout/1000 + K13*((Tout/1000)^2)/2 + L13*(Tout/1000)^3/3 + M13*(Tout/1000)^4/4  - N13/(Tout/1000) + O13 - P13, J14*Tout/1000 + K14*((Tout/1000)^2)/2 + L14*(Tout/1000)^3/3 + M14*(Tout/1000)^4/4  - N14/(Tout/1000) + O14 - P14))</f>
        <v>163.646865673573</v>
      </c>
      <c r="G29" s="17" t="n">
        <f aca="false">F29*D19</f>
        <v>0</v>
      </c>
      <c r="J29" s="33"/>
      <c r="K29" s="33"/>
      <c r="L29" s="33"/>
      <c r="M29" s="33"/>
    </row>
    <row r="30" customFormat="false" ht="17.15" hidden="false" customHeight="false" outlineLevel="0" collapsed="false">
      <c r="A30" s="37" t="s">
        <v>67</v>
      </c>
      <c r="B30" s="8" t="n">
        <v>-241.83</v>
      </c>
      <c r="C30" s="8" t="n">
        <v>1</v>
      </c>
      <c r="E30" s="8" t="s">
        <v>68</v>
      </c>
      <c r="F30" s="38" t="n">
        <f aca="false">IF(Tout&lt;1200, J15*Tout/1000 + K15*((Tout/1000)^2)/2 + L15*(Tout/1000)^3/3 + M15*(Tout/1000)^4/4  - N15/(Tout/1000) + O15 - P15, J16*Tout/1000 + K16*((Tout/1000)^2)/2 + L16*(Tout/1000)^3/3 + M16*(Tout/1000)^4/4  - N16/(Tout/1000) + O16 - P16)</f>
        <v>272.328231115351</v>
      </c>
      <c r="G30" s="17" t="n">
        <f aca="false">F30*D20</f>
        <v>0</v>
      </c>
      <c r="J30" s="33"/>
      <c r="K30" s="33"/>
      <c r="L30" s="33"/>
      <c r="M30" s="33"/>
    </row>
    <row r="31" customFormat="false" ht="17.15" hidden="false" customHeight="false" outlineLevel="0" collapsed="false">
      <c r="A31" s="26" t="s">
        <v>69</v>
      </c>
      <c r="B31" s="8"/>
      <c r="E31" s="13" t="s">
        <v>70</v>
      </c>
      <c r="F31" s="39" t="n">
        <f aca="false">IF(Tout&lt;1700, J17*Tout/1000 + K17*((Tout/1000)^2)/2 + L17*(Tout/1000)^3/3 + M17*(Tout/1000)^4/4  - N17/(Tout/1000) + O17 - P17, J18*Tout/1000 + K18*((Tout/1000)^2)/2 + L18*(Tout/1000)^3/3 + M18*(Tout/1000)^4/4  - N18/(Tout/1000) + O18 - P18)</f>
        <v>235.869109934556</v>
      </c>
      <c r="G31" s="17" t="n">
        <f aca="false">F31*D21</f>
        <v>235.869109934556</v>
      </c>
      <c r="J31" s="33"/>
      <c r="K31" s="33"/>
      <c r="L31" s="33"/>
      <c r="M31" s="33"/>
    </row>
    <row r="32" customFormat="false" ht="14.9" hidden="false" customHeight="false" outlineLevel="0" collapsed="false">
      <c r="A32" s="6" t="s">
        <v>71</v>
      </c>
      <c r="F32" s="40" t="s">
        <v>72</v>
      </c>
      <c r="G32" s="41" t="n">
        <f aca="false">SUM(G24:G31)</f>
        <v>-6.04139630326085</v>
      </c>
      <c r="J32" s="33"/>
      <c r="K32" s="33"/>
      <c r="L32" s="33"/>
      <c r="M32" s="33"/>
    </row>
    <row r="33" customFormat="false" ht="13.8" hidden="false" customHeight="false" outlineLevel="0" collapsed="false">
      <c r="J33" s="33"/>
      <c r="K33" s="33"/>
      <c r="L33" s="33"/>
      <c r="M33" s="33"/>
    </row>
    <row r="34" customFormat="false" ht="15" hidden="false" customHeight="false" outlineLevel="0" collapsed="false">
      <c r="J34" s="33"/>
      <c r="K34" s="33"/>
      <c r="L34" s="33"/>
      <c r="M34" s="33"/>
    </row>
    <row r="35" customFormat="false" ht="15" hidden="false" customHeight="false" outlineLevel="0" collapsed="false">
      <c r="J35" s="33"/>
      <c r="K35" s="33"/>
      <c r="L35" s="33"/>
      <c r="M35" s="33"/>
    </row>
    <row r="36" customFormat="false" ht="15" hidden="false" customHeight="false" outlineLevel="0" collapsed="false">
      <c r="J36" s="33"/>
      <c r="K36" s="33"/>
      <c r="L36" s="33"/>
      <c r="M36" s="33"/>
    </row>
    <row r="37" customFormat="false" ht="15" hidden="false" customHeight="false" outlineLevel="0" collapsed="false">
      <c r="J37" s="33"/>
      <c r="K37" s="33"/>
      <c r="L37" s="33"/>
      <c r="M37" s="33"/>
    </row>
    <row r="38" customFormat="false" ht="17.65" hidden="false" customHeight="true" outlineLevel="0" collapsed="false"/>
    <row r="45" customFormat="false" ht="15" hidden="false" customHeight="true" outlineLevel="0" collapsed="false"/>
  </sheetData>
  <hyperlinks>
    <hyperlink ref="C3" r:id="rId2" display="www.LearnChemE.com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3.28"/>
    <col collapsed="false" customWidth="true" hidden="false" outlineLevel="0" max="5" min="5" style="0" width="10.57"/>
    <col collapsed="false" customWidth="true" hidden="false" outlineLevel="0" max="6" min="6" style="0" width="11.43"/>
    <col collapsed="false" customWidth="true" hidden="false" outlineLevel="0" max="11" min="11" style="0" width="9.85"/>
  </cols>
  <sheetData>
    <row r="1" customFormat="false" ht="15" hidden="false" customHeight="false" outlineLevel="0" collapsed="false">
      <c r="A1" s="0" t="s">
        <v>73</v>
      </c>
    </row>
    <row r="2" customFormat="false" ht="18.75" hidden="false" customHeight="false" outlineLevel="0" collapsed="false">
      <c r="A2" s="42" t="s">
        <v>74</v>
      </c>
      <c r="E2" s="13" t="s">
        <v>75</v>
      </c>
      <c r="F2" s="13" t="s">
        <v>76</v>
      </c>
      <c r="G2" s="13"/>
      <c r="H2" s="13"/>
      <c r="I2" s="13"/>
      <c r="J2" s="13"/>
    </row>
    <row r="3" customFormat="false" ht="18.75" hidden="false" customHeight="false" outlineLevel="0" collapsed="false">
      <c r="E3" s="43" t="s">
        <v>77</v>
      </c>
      <c r="F3" s="44" t="s">
        <v>78</v>
      </c>
      <c r="G3" s="13" t="s">
        <v>79</v>
      </c>
      <c r="H3" s="13" t="s">
        <v>80</v>
      </c>
      <c r="I3" s="13" t="s">
        <v>81</v>
      </c>
      <c r="J3" s="13" t="s">
        <v>82</v>
      </c>
    </row>
    <row r="4" customFormat="false" ht="18.75" hidden="false" customHeight="false" outlineLevel="0" collapsed="false">
      <c r="B4" s="45" t="s">
        <v>83</v>
      </c>
      <c r="C4" s="46" t="n">
        <v>-2657</v>
      </c>
      <c r="D4" s="0" t="s">
        <v>84</v>
      </c>
      <c r="E4" s="47" t="n">
        <v>5</v>
      </c>
      <c r="F4" s="8" t="s">
        <v>85</v>
      </c>
      <c r="G4" s="8" t="n">
        <v>29.163</v>
      </c>
      <c r="H4" s="23" t="n">
        <v>0.01449</v>
      </c>
      <c r="I4" s="32" t="n">
        <v>-2.02E-006</v>
      </c>
      <c r="J4" s="32" t="n">
        <v>0</v>
      </c>
    </row>
    <row r="5" customFormat="false" ht="18.75" hidden="false" customHeight="false" outlineLevel="0" collapsed="false">
      <c r="B5" s="48" t="s">
        <v>86</v>
      </c>
      <c r="C5" s="49" t="n">
        <f aca="false">C4+K12</f>
        <v>-0.91459435541492</v>
      </c>
      <c r="D5" s="0" t="s">
        <v>84</v>
      </c>
      <c r="E5" s="47" t="n">
        <v>6.5</v>
      </c>
      <c r="F5" s="8" t="s">
        <v>87</v>
      </c>
      <c r="G5" s="8" t="n">
        <v>25.46</v>
      </c>
      <c r="H5" s="23" t="n">
        <v>0.01519</v>
      </c>
      <c r="I5" s="32" t="n">
        <v>-7.15E-006</v>
      </c>
      <c r="J5" s="32" t="n">
        <v>1.311E-009</v>
      </c>
    </row>
    <row r="6" customFormat="false" ht="18" hidden="false" customHeight="false" outlineLevel="0" collapsed="false">
      <c r="B6" s="50" t="s">
        <v>88</v>
      </c>
      <c r="C6" s="51" t="n">
        <v>1510</v>
      </c>
      <c r="E6" s="47" t="n">
        <v>48.9</v>
      </c>
      <c r="F6" s="8" t="s">
        <v>89</v>
      </c>
      <c r="G6" s="8" t="n">
        <v>28.883</v>
      </c>
      <c r="H6" s="23" t="n">
        <v>-0.00157</v>
      </c>
      <c r="I6" s="32" t="n">
        <v>8.08E-006</v>
      </c>
      <c r="J6" s="32" t="n">
        <v>-2.871E-009</v>
      </c>
    </row>
    <row r="7" customFormat="false" ht="18" hidden="false" customHeight="false" outlineLevel="0" collapsed="false">
      <c r="E7" s="47" t="n">
        <v>4</v>
      </c>
      <c r="F7" s="8" t="s">
        <v>90</v>
      </c>
      <c r="G7" s="8" t="n">
        <v>22.243</v>
      </c>
      <c r="H7" s="23" t="n">
        <v>0.05977</v>
      </c>
      <c r="I7" s="32" t="n">
        <v>-3.499E-005</v>
      </c>
      <c r="J7" s="32" t="n">
        <v>7.464E-009</v>
      </c>
    </row>
    <row r="9" customFormat="false" ht="18.75" hidden="false" customHeight="false" outlineLevel="0" collapsed="false">
      <c r="G9" s="52" t="s">
        <v>91</v>
      </c>
      <c r="H9" s="52" t="s">
        <v>92</v>
      </c>
      <c r="I9" s="52" t="s">
        <v>93</v>
      </c>
      <c r="J9" s="52" t="s">
        <v>94</v>
      </c>
    </row>
    <row r="10" customFormat="false" ht="15" hidden="false" customHeight="false" outlineLevel="0" collapsed="false">
      <c r="F10" s="8"/>
      <c r="G10" s="53" t="n">
        <f aca="false">nH2O*G4+nO2a*G5+nN2a*G6+nCO2a*G7</f>
        <v>1812.6557</v>
      </c>
      <c r="H10" s="23" t="n">
        <f aca="false">nH2O*H4+nO2a*H5+nN2a*H6+nCO2a*H7</f>
        <v>0.333492</v>
      </c>
      <c r="I10" s="8" t="n">
        <f aca="false">nH2O*I4+nO2a*I5+nN2a*I6+nCO2a*I7</f>
        <v>0.000198577</v>
      </c>
      <c r="J10" s="8" t="n">
        <f aca="false">nH2O*J4+nO2a*J5+nN2a*J6+nCO2a*J7</f>
        <v>-1.020144E-007</v>
      </c>
    </row>
    <row r="11" customFormat="false" ht="15.75" hidden="false" customHeight="false" outlineLevel="0" collapsed="false">
      <c r="G11" s="8"/>
      <c r="H11" s="8"/>
      <c r="I11" s="8"/>
      <c r="J11" s="8"/>
      <c r="K11" s="0" t="s">
        <v>95</v>
      </c>
      <c r="L11" s="0" t="s">
        <v>96</v>
      </c>
    </row>
    <row r="12" customFormat="false" ht="15.75" hidden="false" customHeight="false" outlineLevel="0" collapsed="false">
      <c r="F12" s="0" t="s">
        <v>97</v>
      </c>
      <c r="G12" s="8" t="n">
        <f aca="false">G10*(T-298)</f>
        <v>2196938.7084</v>
      </c>
      <c r="H12" s="53" t="n">
        <f aca="false">(H10/2)*(T^2-298^2)</f>
        <v>365389.842816</v>
      </c>
      <c r="I12" s="53" t="n">
        <f aca="false">(I10/3)*(T^3-298^3)</f>
        <v>226145.273339472</v>
      </c>
      <c r="J12" s="8" t="n">
        <f aca="false">(J10/4)*(T^4-298^4)</f>
        <v>-132388.418910887</v>
      </c>
      <c r="K12" s="54" t="n">
        <f aca="false">SUM(G12:J12)/1000</f>
        <v>2656.08540564458</v>
      </c>
      <c r="L12" s="55" t="s">
        <v>84</v>
      </c>
    </row>
  </sheetData>
  <mergeCells count="1">
    <mergeCell ref="F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  <Company>University of Colorado at Boulder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2020-09-01T22:16:26Z</dcterms:created>
  <dc:creator>John L Falconer</dc:creator>
  <dc:description/>
  <dc:language>ca-ES</dc:language>
  <cp:lastModifiedBy/>
  <dcterms:modified xsi:type="dcterms:W3CDTF">2022-06-29T17:14:22Z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Colorado at Boulder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