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600" yWindow="0" windowWidth="26720" windowHeight="18780" tabRatio="500" firstSheet="4" activeTab="8"/>
  </bookViews>
  <sheets>
    <sheet name="AFDW Lepto" sheetId="9" r:id="rId1"/>
    <sheet name="Photosynthèse" sheetId="1" r:id="rId2"/>
    <sheet name="C uptake" sheetId="2" r:id="rId3"/>
    <sheet name="N uptake" sheetId="3" r:id="rId4"/>
    <sheet name="C and N content Leptoseris" sheetId="7" r:id="rId5"/>
    <sheet name="soft photosynthesis" sheetId="4" r:id="rId6"/>
    <sheet name="soft carbon" sheetId="5" r:id="rId7"/>
    <sheet name="soft N" sheetId="6" r:id="rId8"/>
    <sheet name="C and N content soft" sheetId="8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7" l="1"/>
  <c r="M9" i="3"/>
  <c r="P9" i="1"/>
  <c r="M15" i="1"/>
  <c r="N15" i="1"/>
  <c r="P15" i="1"/>
  <c r="P5" i="1"/>
  <c r="M10" i="3"/>
  <c r="M11" i="3"/>
  <c r="M12" i="3"/>
  <c r="M13" i="3"/>
  <c r="M14" i="3"/>
  <c r="M15" i="3"/>
  <c r="M16" i="3"/>
  <c r="M17" i="3"/>
  <c r="M18" i="3"/>
  <c r="M19" i="3"/>
  <c r="M20" i="3"/>
  <c r="J10" i="3"/>
  <c r="J11" i="3"/>
  <c r="J12" i="3"/>
  <c r="J13" i="3"/>
  <c r="J14" i="3"/>
  <c r="J15" i="3"/>
  <c r="J16" i="3"/>
  <c r="J17" i="3"/>
  <c r="J18" i="3"/>
  <c r="J19" i="3"/>
  <c r="J20" i="3"/>
  <c r="J9" i="3"/>
  <c r="H34" i="4"/>
  <c r="H35" i="4"/>
  <c r="I34" i="4"/>
  <c r="H32" i="4"/>
  <c r="H33" i="4"/>
  <c r="I32" i="4"/>
  <c r="H30" i="4"/>
  <c r="H31" i="4"/>
  <c r="I30" i="4"/>
  <c r="H27" i="4"/>
  <c r="H28" i="4"/>
  <c r="I27" i="4"/>
  <c r="H25" i="4"/>
  <c r="H26" i="4"/>
  <c r="I25" i="4"/>
  <c r="H23" i="4"/>
  <c r="H24" i="4"/>
  <c r="I23" i="4"/>
  <c r="H20" i="4"/>
  <c r="H21" i="4"/>
  <c r="I20" i="4"/>
  <c r="H18" i="4"/>
  <c r="H19" i="4"/>
  <c r="I18" i="4"/>
  <c r="H16" i="4"/>
  <c r="H17" i="4"/>
  <c r="I16" i="4"/>
  <c r="H13" i="4"/>
  <c r="H14" i="4"/>
  <c r="I13" i="4"/>
  <c r="H11" i="4"/>
  <c r="H12" i="4"/>
  <c r="I11" i="4"/>
  <c r="H9" i="4"/>
  <c r="H10" i="4"/>
  <c r="I9" i="4"/>
  <c r="H7" i="4"/>
  <c r="H8" i="4"/>
  <c r="I7" i="4"/>
  <c r="H5" i="4"/>
  <c r="H6" i="4"/>
  <c r="I5" i="4"/>
  <c r="J5" i="4"/>
  <c r="N20" i="1"/>
  <c r="N21" i="1"/>
  <c r="N19" i="1"/>
  <c r="N16" i="1"/>
  <c r="N17" i="1"/>
  <c r="M20" i="1"/>
  <c r="M21" i="1"/>
  <c r="M19" i="1"/>
  <c r="M16" i="1"/>
  <c r="M17" i="1"/>
  <c r="N16" i="2"/>
  <c r="M16" i="2"/>
  <c r="N15" i="2"/>
  <c r="M15" i="2"/>
  <c r="N17" i="2"/>
  <c r="N18" i="2"/>
  <c r="M17" i="2"/>
  <c r="M18" i="2"/>
  <c r="O17" i="2"/>
  <c r="O15" i="2"/>
  <c r="M10" i="2"/>
  <c r="M29" i="1"/>
  <c r="N29" i="1"/>
  <c r="P29" i="1"/>
  <c r="M30" i="1"/>
  <c r="N30" i="1"/>
  <c r="P30" i="1"/>
  <c r="M31" i="1"/>
  <c r="N31" i="1"/>
  <c r="P31" i="1"/>
  <c r="M25" i="1"/>
  <c r="N25" i="1"/>
  <c r="P25" i="1"/>
  <c r="M26" i="1"/>
  <c r="N26" i="1"/>
  <c r="P26" i="1"/>
  <c r="M27" i="1"/>
  <c r="N27" i="1"/>
  <c r="P27" i="1"/>
  <c r="P38" i="1"/>
  <c r="P39" i="1"/>
  <c r="P40" i="1"/>
  <c r="P34" i="1"/>
  <c r="P35" i="1"/>
  <c r="P36" i="1"/>
  <c r="J6" i="4"/>
  <c r="J7" i="4"/>
  <c r="J8" i="4"/>
  <c r="J9" i="4"/>
  <c r="J10" i="4"/>
  <c r="J11" i="4"/>
  <c r="J12" i="4"/>
  <c r="J13" i="4"/>
  <c r="J14" i="4"/>
  <c r="J16" i="4"/>
  <c r="J17" i="4"/>
  <c r="J18" i="4"/>
  <c r="J19" i="4"/>
  <c r="J20" i="4"/>
  <c r="J21" i="4"/>
  <c r="J23" i="4"/>
  <c r="J24" i="4"/>
  <c r="J25" i="4"/>
  <c r="J26" i="4"/>
  <c r="J27" i="4"/>
  <c r="J28" i="4"/>
  <c r="J30" i="4"/>
  <c r="J31" i="4"/>
  <c r="J32" i="4"/>
  <c r="J33" i="4"/>
  <c r="J34" i="4"/>
  <c r="J35" i="4"/>
  <c r="Q11" i="3"/>
  <c r="Q9" i="3"/>
  <c r="O12" i="3"/>
  <c r="O11" i="3"/>
  <c r="O10" i="3"/>
  <c r="P9" i="3"/>
  <c r="O9" i="3"/>
  <c r="P12" i="3"/>
  <c r="P11" i="3"/>
  <c r="P10" i="3"/>
  <c r="L33" i="3"/>
  <c r="L32" i="3"/>
  <c r="L31" i="3"/>
  <c r="L27" i="3"/>
  <c r="L26" i="3"/>
  <c r="L25" i="3"/>
  <c r="L20" i="3"/>
  <c r="L19" i="3"/>
  <c r="L18" i="3"/>
  <c r="L14" i="3"/>
  <c r="L13" i="3"/>
  <c r="L12" i="3"/>
  <c r="L30" i="3"/>
  <c r="L29" i="3"/>
  <c r="L28" i="3"/>
  <c r="L24" i="3"/>
  <c r="L23" i="3"/>
  <c r="L22" i="3"/>
  <c r="L17" i="3"/>
  <c r="L16" i="3"/>
  <c r="L15" i="3"/>
  <c r="L11" i="3"/>
  <c r="L10" i="3"/>
  <c r="L9" i="3"/>
  <c r="O10" i="2"/>
  <c r="O8" i="2"/>
  <c r="N11" i="2"/>
  <c r="N10" i="2"/>
  <c r="N9" i="2"/>
  <c r="M11" i="2"/>
  <c r="M9" i="2"/>
  <c r="N8" i="2"/>
  <c r="M8" i="2"/>
  <c r="J32" i="2"/>
  <c r="J31" i="2"/>
  <c r="J30" i="2"/>
  <c r="J26" i="2"/>
  <c r="J25" i="2"/>
  <c r="J24" i="2"/>
  <c r="J19" i="2"/>
  <c r="J18" i="2"/>
  <c r="J17" i="2"/>
  <c r="J13" i="2"/>
  <c r="J12" i="2"/>
  <c r="J11" i="2"/>
  <c r="J29" i="2"/>
  <c r="J28" i="2"/>
  <c r="J27" i="2"/>
  <c r="J23" i="2"/>
  <c r="J22" i="2"/>
  <c r="J21" i="2"/>
  <c r="J16" i="2"/>
  <c r="J15" i="2"/>
  <c r="J14" i="2"/>
  <c r="J10" i="2"/>
  <c r="J9" i="2"/>
  <c r="J8" i="2"/>
  <c r="J5" i="1"/>
  <c r="J6" i="1"/>
  <c r="J7" i="1"/>
  <c r="J9" i="1"/>
  <c r="J10" i="1"/>
  <c r="J11" i="1"/>
  <c r="G20" i="8"/>
  <c r="H20" i="8"/>
  <c r="G21" i="8"/>
  <c r="H21" i="8"/>
  <c r="G30" i="8"/>
  <c r="H30" i="8"/>
  <c r="G31" i="8"/>
  <c r="H31" i="8"/>
  <c r="G32" i="8"/>
  <c r="H32" i="8"/>
  <c r="G33" i="8"/>
  <c r="H33" i="8"/>
  <c r="G34" i="8"/>
  <c r="H34" i="8"/>
  <c r="G41" i="8"/>
  <c r="H41" i="8"/>
  <c r="G42" i="8"/>
  <c r="H42" i="8"/>
  <c r="G43" i="8"/>
  <c r="H43" i="8"/>
  <c r="H40" i="8"/>
  <c r="G40" i="8"/>
  <c r="H29" i="8"/>
  <c r="G29" i="8"/>
  <c r="H19" i="8"/>
  <c r="G19" i="8"/>
  <c r="G17" i="8"/>
  <c r="H17" i="8"/>
  <c r="G18" i="8"/>
  <c r="H18" i="8"/>
  <c r="G24" i="8"/>
  <c r="H24" i="8"/>
  <c r="G25" i="8"/>
  <c r="H25" i="8"/>
  <c r="G26" i="8"/>
  <c r="H26" i="8"/>
  <c r="G27" i="8"/>
  <c r="H27" i="8"/>
  <c r="G28" i="8"/>
  <c r="H28" i="8"/>
  <c r="G37" i="8"/>
  <c r="H37" i="8"/>
  <c r="G38" i="8"/>
  <c r="H38" i="8"/>
  <c r="G39" i="8"/>
  <c r="H39" i="8"/>
  <c r="H36" i="8"/>
  <c r="G36" i="8"/>
  <c r="H23" i="8"/>
  <c r="G23" i="8"/>
  <c r="H16" i="8"/>
  <c r="G16" i="8"/>
  <c r="G12" i="8"/>
  <c r="H12" i="8"/>
  <c r="G13" i="8"/>
  <c r="H13" i="8"/>
  <c r="G14" i="8"/>
  <c r="H14" i="8"/>
  <c r="H11" i="8"/>
  <c r="G11" i="8"/>
  <c r="G8" i="8"/>
  <c r="H8" i="8"/>
  <c r="G9" i="8"/>
  <c r="H9" i="8"/>
  <c r="G10" i="8"/>
  <c r="H10" i="8"/>
  <c r="H7" i="8"/>
  <c r="G7" i="8"/>
  <c r="F30" i="7"/>
  <c r="G30" i="7"/>
  <c r="F31" i="7"/>
  <c r="G31" i="7"/>
  <c r="F32" i="7"/>
  <c r="G32" i="7"/>
  <c r="F33" i="7"/>
  <c r="G33" i="7"/>
  <c r="F34" i="7"/>
  <c r="G34" i="7"/>
  <c r="F23" i="7"/>
  <c r="G23" i="7"/>
  <c r="F24" i="7"/>
  <c r="G24" i="7"/>
  <c r="F25" i="7"/>
  <c r="G25" i="7"/>
  <c r="F26" i="7"/>
  <c r="G26" i="7"/>
  <c r="F27" i="7"/>
  <c r="G27" i="7"/>
  <c r="G29" i="7"/>
  <c r="F29" i="7"/>
  <c r="G22" i="7"/>
  <c r="F22" i="7"/>
  <c r="F16" i="7"/>
  <c r="G16" i="7"/>
  <c r="F17" i="7"/>
  <c r="G17" i="7"/>
  <c r="F18" i="7"/>
  <c r="G18" i="7"/>
  <c r="F19" i="7"/>
  <c r="G19" i="7"/>
  <c r="F20" i="7"/>
  <c r="G20" i="7"/>
  <c r="G15" i="7"/>
  <c r="F15" i="7"/>
  <c r="F10" i="7"/>
  <c r="G10" i="7"/>
  <c r="F11" i="7"/>
  <c r="G11" i="7"/>
  <c r="F12" i="7"/>
  <c r="G12" i="7"/>
  <c r="F13" i="7"/>
  <c r="G13" i="7"/>
  <c r="F14" i="7"/>
  <c r="G14" i="7"/>
  <c r="G9" i="7"/>
  <c r="N35" i="1"/>
  <c r="N36" i="1"/>
  <c r="N38" i="1"/>
  <c r="N39" i="1"/>
  <c r="N40" i="1"/>
  <c r="N34" i="1"/>
  <c r="M35" i="1"/>
  <c r="M36" i="1"/>
  <c r="M38" i="1"/>
  <c r="M39" i="1"/>
  <c r="M40" i="1"/>
  <c r="M34" i="1"/>
  <c r="H10" i="6"/>
  <c r="L11" i="6"/>
  <c r="L12" i="6"/>
  <c r="L13" i="6"/>
  <c r="L15" i="6"/>
  <c r="L16" i="6"/>
  <c r="L17" i="6"/>
  <c r="L19" i="6"/>
  <c r="L20" i="6"/>
  <c r="L21" i="6"/>
  <c r="L22" i="6"/>
  <c r="L23" i="6"/>
  <c r="L24" i="6"/>
  <c r="L26" i="6"/>
  <c r="L27" i="6"/>
  <c r="L28" i="6"/>
  <c r="L29" i="6"/>
  <c r="L10" i="6"/>
  <c r="K11" i="5"/>
  <c r="K12" i="5"/>
  <c r="K13" i="5"/>
  <c r="K15" i="5"/>
  <c r="K16" i="5"/>
  <c r="K17" i="5"/>
  <c r="K19" i="5"/>
  <c r="K20" i="5"/>
  <c r="K21" i="5"/>
  <c r="K22" i="5"/>
  <c r="K23" i="5"/>
  <c r="K24" i="5"/>
  <c r="K26" i="5"/>
  <c r="K27" i="5"/>
  <c r="K28" i="5"/>
  <c r="K29" i="5"/>
  <c r="K10" i="5"/>
  <c r="G11" i="5"/>
  <c r="G12" i="5"/>
  <c r="G13" i="5"/>
  <c r="G15" i="5"/>
  <c r="G16" i="5"/>
  <c r="G17" i="5"/>
  <c r="G19" i="5"/>
  <c r="G20" i="5"/>
  <c r="G21" i="5"/>
  <c r="G22" i="5"/>
  <c r="G23" i="5"/>
  <c r="G24" i="5"/>
  <c r="G26" i="5"/>
  <c r="G27" i="5"/>
  <c r="G28" i="5"/>
  <c r="G29" i="5"/>
  <c r="G10" i="5"/>
  <c r="I26" i="5"/>
  <c r="J19" i="5"/>
  <c r="I19" i="5"/>
  <c r="I15" i="5"/>
  <c r="I10" i="5"/>
  <c r="E26" i="5"/>
  <c r="F19" i="5"/>
  <c r="E19" i="5"/>
  <c r="E15" i="5"/>
  <c r="J26" i="5"/>
  <c r="J15" i="5"/>
  <c r="J10" i="5"/>
  <c r="F26" i="5"/>
  <c r="F15" i="5"/>
  <c r="F10" i="5"/>
  <c r="E10" i="5"/>
  <c r="F10" i="3"/>
  <c r="F11" i="3"/>
  <c r="F12" i="3"/>
  <c r="F13" i="3"/>
  <c r="F14" i="3"/>
  <c r="F17" i="3"/>
  <c r="F18" i="3"/>
  <c r="F19" i="3"/>
  <c r="F20" i="3"/>
  <c r="F21" i="3"/>
  <c r="F22" i="3"/>
  <c r="F26" i="3"/>
  <c r="F27" i="3"/>
  <c r="F28" i="3"/>
  <c r="F29" i="3"/>
  <c r="F30" i="3"/>
  <c r="F31" i="3"/>
  <c r="F33" i="3"/>
  <c r="F34" i="3"/>
  <c r="F35" i="3"/>
  <c r="F36" i="3"/>
  <c r="F37" i="3"/>
  <c r="F38" i="3"/>
  <c r="F9" i="3"/>
  <c r="P21" i="1"/>
  <c r="P20" i="1"/>
  <c r="P19" i="1"/>
  <c r="P17" i="1"/>
  <c r="P16" i="1"/>
  <c r="E33" i="2"/>
  <c r="E32" i="2"/>
  <c r="E31" i="2"/>
  <c r="P11" i="1"/>
  <c r="P10" i="1"/>
  <c r="P7" i="1"/>
  <c r="P6" i="1"/>
  <c r="E9" i="2"/>
  <c r="E10" i="2"/>
  <c r="E11" i="2"/>
  <c r="E12" i="2"/>
  <c r="E13" i="2"/>
  <c r="E15" i="2"/>
  <c r="E16" i="2"/>
  <c r="E17" i="2"/>
  <c r="E18" i="2"/>
  <c r="E19" i="2"/>
  <c r="E20" i="2"/>
  <c r="E23" i="2"/>
  <c r="E24" i="2"/>
  <c r="E25" i="2"/>
  <c r="E27" i="2"/>
  <c r="E28" i="2"/>
  <c r="E29" i="2"/>
  <c r="E35" i="2"/>
  <c r="E36" i="2"/>
  <c r="E37" i="2"/>
  <c r="E8" i="2"/>
  <c r="K6" i="1"/>
  <c r="K7" i="1"/>
  <c r="K9" i="1"/>
  <c r="K10" i="1"/>
  <c r="K11" i="1"/>
  <c r="K5" i="1"/>
  <c r="F8" i="8"/>
  <c r="F9" i="8"/>
  <c r="F10" i="8"/>
  <c r="F11" i="8"/>
  <c r="F12" i="8"/>
  <c r="F13" i="8"/>
  <c r="F14" i="8"/>
  <c r="F16" i="8"/>
  <c r="F17" i="8"/>
  <c r="F18" i="8"/>
  <c r="F19" i="8"/>
  <c r="F20" i="8"/>
  <c r="F21" i="8"/>
  <c r="F23" i="8"/>
  <c r="F24" i="8"/>
  <c r="F25" i="8"/>
  <c r="F26" i="8"/>
  <c r="F27" i="8"/>
  <c r="F28" i="8"/>
  <c r="F29" i="8"/>
  <c r="F30" i="8"/>
  <c r="F31" i="8"/>
  <c r="F32" i="8"/>
  <c r="F33" i="8"/>
  <c r="F34" i="8"/>
  <c r="F36" i="8"/>
  <c r="F37" i="8"/>
  <c r="F38" i="8"/>
  <c r="F39" i="8"/>
  <c r="F40" i="8"/>
  <c r="F41" i="8"/>
  <c r="F42" i="8"/>
  <c r="F43" i="8"/>
  <c r="F45" i="8"/>
  <c r="F46" i="8"/>
  <c r="F7" i="8"/>
  <c r="E34" i="7"/>
  <c r="E33" i="7"/>
  <c r="E32" i="7"/>
  <c r="E31" i="7"/>
  <c r="E30" i="7"/>
  <c r="E29" i="7"/>
  <c r="E27" i="7"/>
  <c r="E26" i="7"/>
  <c r="E25" i="7"/>
  <c r="E24" i="7"/>
  <c r="E23" i="7"/>
  <c r="E22" i="7"/>
  <c r="E10" i="7"/>
  <c r="E11" i="7"/>
  <c r="E12" i="7"/>
  <c r="E13" i="7"/>
  <c r="E14" i="7"/>
  <c r="E15" i="7"/>
  <c r="E16" i="7"/>
  <c r="E17" i="7"/>
  <c r="E18" i="7"/>
  <c r="E19" i="7"/>
  <c r="E20" i="7"/>
  <c r="E9" i="7"/>
  <c r="J26" i="6"/>
  <c r="G26" i="6"/>
  <c r="F26" i="6"/>
  <c r="F10" i="6"/>
  <c r="G10" i="6"/>
  <c r="J10" i="6"/>
  <c r="K26" i="6"/>
  <c r="K19" i="6"/>
  <c r="J19" i="6"/>
  <c r="G19" i="6"/>
  <c r="F19" i="6"/>
  <c r="K15" i="6"/>
  <c r="J15" i="6"/>
  <c r="G15" i="6"/>
  <c r="F15" i="6"/>
  <c r="K10" i="6"/>
</calcChain>
</file>

<file path=xl/sharedStrings.xml><?xml version="1.0" encoding="utf-8"?>
<sst xmlns="http://schemas.openxmlformats.org/spreadsheetml/2006/main" count="443" uniqueCount="121">
  <si>
    <t>umol/h/cm2</t>
  </si>
  <si>
    <t>L. glabra</t>
  </si>
  <si>
    <t>L. fragilis</t>
  </si>
  <si>
    <t>Pn</t>
  </si>
  <si>
    <t>R</t>
  </si>
  <si>
    <t xml:space="preserve">Cassimilated </t>
  </si>
  <si>
    <t>Cassimilated</t>
  </si>
  <si>
    <t>ng C/h/cm2</t>
  </si>
  <si>
    <t>23°C</t>
  </si>
  <si>
    <t>L. glabra host</t>
  </si>
  <si>
    <t>L. glabra  host</t>
  </si>
  <si>
    <t>L. fragilis  host</t>
  </si>
  <si>
    <t>L. glabra symbiont</t>
  </si>
  <si>
    <t>L. fragilis symbiont</t>
  </si>
  <si>
    <t>29°C</t>
  </si>
  <si>
    <t>L. fragilis host</t>
  </si>
  <si>
    <t>Uptake</t>
  </si>
  <si>
    <t>ng N/h/cm2</t>
  </si>
  <si>
    <t>Samples</t>
  </si>
  <si>
    <t>Concentration O2 per dry weight (umol/h/g)</t>
  </si>
  <si>
    <t>SD</t>
  </si>
  <si>
    <t>Sinularia eilatensis</t>
  </si>
  <si>
    <t>Sinularia Leptoclados</t>
  </si>
  <si>
    <t>Sinularia mesophotica</t>
  </si>
  <si>
    <t>Sinularia vrijmoethi</t>
  </si>
  <si>
    <t>species</t>
  </si>
  <si>
    <t>S. eilatensis</t>
  </si>
  <si>
    <t>S. leptoclados</t>
  </si>
  <si>
    <t>S. mesophotica</t>
  </si>
  <si>
    <t>S. vrijmoethi</t>
  </si>
  <si>
    <t>P. thyrsoides</t>
  </si>
  <si>
    <t>Mean</t>
  </si>
  <si>
    <t>host</t>
  </si>
  <si>
    <t>zoox</t>
  </si>
  <si>
    <t>PESEES</t>
  </si>
  <si>
    <t>identifier</t>
  </si>
  <si>
    <t>Np corr blk GN</t>
  </si>
  <si>
    <t>Cp corr blk GN</t>
  </si>
  <si>
    <t>[µmol/mg]</t>
  </si>
  <si>
    <t>tissu 1 15N/13C</t>
  </si>
  <si>
    <t>tissu 2 15N/13C</t>
  </si>
  <si>
    <t>tissu 5 15N/13C</t>
  </si>
  <si>
    <t>tissu 6 15N/13C</t>
  </si>
  <si>
    <t>tissu 7 15N/13C</t>
  </si>
  <si>
    <t>tissu 8 15N/13C</t>
  </si>
  <si>
    <t>1 zoox 15N/13C</t>
  </si>
  <si>
    <t>2 zoox 15N/13C</t>
  </si>
  <si>
    <t>5 zoox 15N/13C</t>
  </si>
  <si>
    <t>7 zoox 15N/13C</t>
  </si>
  <si>
    <t>8 zoox 15N/13C</t>
  </si>
  <si>
    <t>1 Zoox Thermal stress</t>
  </si>
  <si>
    <t>3 Zoox Thermal stress</t>
  </si>
  <si>
    <t>5 Zoox Thermal stress</t>
  </si>
  <si>
    <t>6 Zoox Thermal stress</t>
  </si>
  <si>
    <t>7 Zoox Thermal stress</t>
  </si>
  <si>
    <t>8 Zoox Thermal stress</t>
  </si>
  <si>
    <t>1 host thermal stress</t>
  </si>
  <si>
    <t>3 host thermal stress</t>
  </si>
  <si>
    <t>5 host thermal stress</t>
  </si>
  <si>
    <t>6 host thermal stress</t>
  </si>
  <si>
    <t>7 host thermal stress</t>
  </si>
  <si>
    <t>8 host thermal stress</t>
  </si>
  <si>
    <t>C:N</t>
  </si>
  <si>
    <t>N nmoles/µg</t>
  </si>
  <si>
    <t>C nmoles/µg</t>
  </si>
  <si>
    <t>N µmoles/mg</t>
  </si>
  <si>
    <t>C µmoles/mg</t>
  </si>
  <si>
    <t>tissus</t>
  </si>
  <si>
    <t>Zoox</t>
  </si>
  <si>
    <t>Symbionts</t>
  </si>
  <si>
    <t>zoxx</t>
  </si>
  <si>
    <t>C/N</t>
  </si>
  <si>
    <t>P/R</t>
  </si>
  <si>
    <t>Pg</t>
  </si>
  <si>
    <t>µmol/h/mg AFDW</t>
  </si>
  <si>
    <t>ngC/h/mg AFDW</t>
  </si>
  <si>
    <t>ng N/h/mg ADW</t>
  </si>
  <si>
    <t>µgC/h/mgAFDW</t>
  </si>
  <si>
    <t xml:space="preserve">Leptoseris </t>
  </si>
  <si>
    <t>sample</t>
  </si>
  <si>
    <t>AFDW host (g)</t>
  </si>
  <si>
    <t>AFDW zoox (g)</t>
  </si>
  <si>
    <t>AFDW total (g)</t>
  </si>
  <si>
    <r>
      <t xml:space="preserve">Leptoseris </t>
    </r>
    <r>
      <rPr>
        <sz val="12"/>
        <color theme="1"/>
        <rFont val="Calibri"/>
        <family val="2"/>
        <scheme val="minor"/>
      </rPr>
      <t>1</t>
    </r>
  </si>
  <si>
    <r>
      <t xml:space="preserve">Leptoseris </t>
    </r>
    <r>
      <rPr>
        <sz val="12"/>
        <color theme="1"/>
        <rFont val="Calibri"/>
        <family val="2"/>
        <scheme val="minor"/>
      </rPr>
      <t>2</t>
    </r>
  </si>
  <si>
    <r>
      <t xml:space="preserve">Leptoseris </t>
    </r>
    <r>
      <rPr>
        <sz val="12"/>
        <color theme="1"/>
        <rFont val="Calibri"/>
        <family val="2"/>
        <scheme val="minor"/>
      </rPr>
      <t>3</t>
    </r>
  </si>
  <si>
    <r>
      <t xml:space="preserve">Leptoseris </t>
    </r>
    <r>
      <rPr>
        <sz val="12"/>
        <color theme="1"/>
        <rFont val="Calibri"/>
        <family val="2"/>
        <scheme val="minor"/>
      </rPr>
      <t>4</t>
    </r>
  </si>
  <si>
    <r>
      <t xml:space="preserve">Leptoseris </t>
    </r>
    <r>
      <rPr>
        <sz val="12"/>
        <color theme="1"/>
        <rFont val="Calibri"/>
        <family val="2"/>
        <scheme val="minor"/>
      </rPr>
      <t>5</t>
    </r>
  </si>
  <si>
    <t>Leptoseris thermal curve</t>
  </si>
  <si>
    <r>
      <t xml:space="preserve">Leptoseris 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</si>
  <si>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Leptoseris </t>
    </r>
    <r>
      <rPr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/>
    </r>
  </si>
  <si>
    <r>
      <t xml:space="preserve">Leptoseris </t>
    </r>
    <r>
      <rPr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/>
    </r>
  </si>
  <si>
    <r>
      <t xml:space="preserve">Leptoseris </t>
    </r>
    <r>
      <rPr>
        <b/>
        <sz val="11"/>
        <color theme="1"/>
        <rFont val="Calibri"/>
        <family val="2"/>
        <scheme val="minor"/>
      </rPr>
      <t>natural abundance</t>
    </r>
  </si>
  <si>
    <t>C1</t>
  </si>
  <si>
    <t>C2</t>
  </si>
  <si>
    <t>C3</t>
  </si>
  <si>
    <t>C4</t>
  </si>
  <si>
    <t>C5-6</t>
  </si>
  <si>
    <t>incubation 24°C phtosynthese and 13C-15N</t>
  </si>
  <si>
    <t>µmol/h/g AFDW</t>
  </si>
  <si>
    <t>µg/h/g AFDW</t>
  </si>
  <si>
    <t>µg/h/mg AFDW</t>
  </si>
  <si>
    <t>µgN/h/mg AFDW</t>
  </si>
  <si>
    <t>Concentration O2 per g AFDW</t>
  </si>
  <si>
    <t>µg/h/mgAFDW</t>
  </si>
  <si>
    <t>PN</t>
  </si>
  <si>
    <t>ng C/h/mg AFDW</t>
  </si>
  <si>
    <t>ng N/h/mg AFDW</t>
  </si>
  <si>
    <t>µg N/h/mg AFDW</t>
  </si>
  <si>
    <t>ng/h/mg AFDW</t>
  </si>
  <si>
    <t>ng/h/mgAFDW</t>
  </si>
  <si>
    <t>DW:AFDW conversion factor: host = 0.42, symbionts = 0.75</t>
  </si>
  <si>
    <t>DW:AFDW conversion factor: host = 0.4, symbionts = 0.1</t>
  </si>
  <si>
    <t>µg N mg-1AFDW</t>
  </si>
  <si>
    <t>µg C mg-1AFDW</t>
  </si>
  <si>
    <t>ttest</t>
  </si>
  <si>
    <t>mean</t>
  </si>
  <si>
    <t>µg C/h/cm2</t>
  </si>
  <si>
    <t>ng C/hmg AFDW</t>
  </si>
  <si>
    <t>Translocation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</si>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</sst>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Trebuchet MS"/>
      <family val="2"/>
    </font>
    <font>
      <sz val="12"/>
      <name val="Calibri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scheme val="minor"/>
    </font>
    <font>
      <b/>
      <sz val="11"/>
      <name val="Lucida Calligraphy"/>
      <family val="4"/>
    </font>
    <font>
      <sz val="11"/>
      <name val="Trebuchet MS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Geneva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/>
    <xf numFmtId="0" fontId="3" fillId="0" borderId="5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5" fillId="0" borderId="0" xfId="0" applyFont="1" applyBorder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5" fillId="0" borderId="7" xfId="0" applyFont="1" applyBorder="1"/>
    <xf numFmtId="0" fontId="2" fillId="0" borderId="4" xfId="0" applyFont="1" applyBorder="1"/>
    <xf numFmtId="0" fontId="5" fillId="0" borderId="4" xfId="0" applyFont="1" applyBorder="1"/>
    <xf numFmtId="0" fontId="0" fillId="0" borderId="6" xfId="0" applyBorder="1"/>
    <xf numFmtId="0" fontId="0" fillId="0" borderId="8" xfId="0" applyBorder="1"/>
    <xf numFmtId="0" fontId="9" fillId="0" borderId="0" xfId="0" applyFont="1"/>
    <xf numFmtId="0" fontId="6" fillId="0" borderId="0" xfId="0" applyFont="1" applyBorder="1"/>
    <xf numFmtId="0" fontId="0" fillId="0" borderId="7" xfId="0" applyBorder="1"/>
    <xf numFmtId="0" fontId="5" fillId="0" borderId="9" xfId="0" applyFont="1" applyBorder="1"/>
    <xf numFmtId="0" fontId="9" fillId="0" borderId="0" xfId="0" applyFont="1" applyBorder="1"/>
    <xf numFmtId="0" fontId="9" fillId="0" borderId="2" xfId="0" applyFont="1" applyBorder="1"/>
    <xf numFmtId="0" fontId="5" fillId="0" borderId="2" xfId="0" applyFont="1" applyFill="1" applyBorder="1"/>
    <xf numFmtId="0" fontId="9" fillId="0" borderId="7" xfId="0" applyFont="1" applyBorder="1"/>
    <xf numFmtId="0" fontId="12" fillId="0" borderId="4" xfId="0" applyFont="1" applyBorder="1"/>
    <xf numFmtId="0" fontId="0" fillId="3" borderId="0" xfId="0" applyFill="1" applyBorder="1"/>
    <xf numFmtId="0" fontId="0" fillId="3" borderId="1" xfId="0" applyFont="1" applyFill="1" applyBorder="1"/>
    <xf numFmtId="0" fontId="0" fillId="3" borderId="3" xfId="0" applyFill="1" applyBorder="1"/>
    <xf numFmtId="165" fontId="0" fillId="3" borderId="0" xfId="0" applyNumberFormat="1" applyFill="1" applyBorder="1"/>
    <xf numFmtId="0" fontId="0" fillId="3" borderId="4" xfId="0" applyFont="1" applyFill="1" applyBorder="1"/>
    <xf numFmtId="0" fontId="0" fillId="3" borderId="5" xfId="0" applyFill="1" applyBorder="1"/>
    <xf numFmtId="165" fontId="5" fillId="3" borderId="5" xfId="0" applyNumberFormat="1" applyFont="1" applyFill="1" applyBorder="1"/>
    <xf numFmtId="0" fontId="0" fillId="3" borderId="6" xfId="0" applyFont="1" applyFill="1" applyBorder="1"/>
    <xf numFmtId="165" fontId="5" fillId="3" borderId="8" xfId="0" applyNumberFormat="1" applyFont="1" applyFill="1" applyBorder="1"/>
    <xf numFmtId="0" fontId="0" fillId="3" borderId="6" xfId="0" applyFill="1" applyBorder="1"/>
    <xf numFmtId="165" fontId="5" fillId="3" borderId="0" xfId="0" applyNumberFormat="1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2" fillId="3" borderId="4" xfId="0" applyFont="1" applyFill="1" applyBorder="1"/>
    <xf numFmtId="0" fontId="2" fillId="3" borderId="1" xfId="0" applyFont="1" applyFill="1" applyBorder="1"/>
    <xf numFmtId="0" fontId="0" fillId="3" borderId="7" xfId="0" applyFill="1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5" fillId="3" borderId="7" xfId="0" applyNumberFormat="1" applyFont="1" applyFill="1" applyBorder="1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13" fillId="4" borderId="0" xfId="0" applyFont="1" applyFill="1"/>
    <xf numFmtId="0" fontId="13" fillId="4" borderId="5" xfId="0" applyFont="1" applyFill="1" applyBorder="1"/>
    <xf numFmtId="165" fontId="5" fillId="4" borderId="0" xfId="0" applyNumberFormat="1" applyFont="1" applyFill="1"/>
    <xf numFmtId="165" fontId="5" fillId="4" borderId="5" xfId="0" applyNumberFormat="1" applyFont="1" applyFill="1" applyBorder="1"/>
    <xf numFmtId="165" fontId="0" fillId="3" borderId="4" xfId="0" applyNumberFormat="1" applyFill="1" applyBorder="1"/>
    <xf numFmtId="165" fontId="0" fillId="3" borderId="5" xfId="0" applyNumberFormat="1" applyFill="1" applyBorder="1"/>
    <xf numFmtId="165" fontId="0" fillId="3" borderId="2" xfId="0" applyNumberFormat="1" applyFill="1" applyBorder="1"/>
    <xf numFmtId="165" fontId="0" fillId="3" borderId="1" xfId="0" applyNumberFormat="1" applyFill="1" applyBorder="1"/>
    <xf numFmtId="165" fontId="0" fillId="3" borderId="3" xfId="0" applyNumberFormat="1" applyFill="1" applyBorder="1"/>
    <xf numFmtId="165" fontId="0" fillId="3" borderId="7" xfId="0" applyNumberFormat="1" applyFill="1" applyBorder="1"/>
    <xf numFmtId="165" fontId="0" fillId="3" borderId="6" xfId="0" applyNumberFormat="1" applyFill="1" applyBorder="1"/>
    <xf numFmtId="165" fontId="0" fillId="3" borderId="8" xfId="0" applyNumberFormat="1" applyFill="1" applyBorder="1"/>
    <xf numFmtId="0" fontId="0" fillId="5" borderId="0" xfId="0" applyFill="1"/>
    <xf numFmtId="0" fontId="16" fillId="5" borderId="0" xfId="0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17" fillId="0" borderId="0" xfId="0" applyFont="1" applyFill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/>
    <xf numFmtId="0" fontId="0" fillId="3" borderId="0" xfId="0" applyFill="1"/>
    <xf numFmtId="2" fontId="0" fillId="3" borderId="0" xfId="0" applyNumberFormat="1" applyFill="1" applyBorder="1"/>
    <xf numFmtId="0" fontId="0" fillId="3" borderId="0" xfId="0" applyFont="1" applyFill="1" applyBorder="1"/>
    <xf numFmtId="0" fontId="2" fillId="0" borderId="1" xfId="0" applyFont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 indent="1"/>
    </xf>
    <xf numFmtId="0" fontId="2" fillId="0" borderId="3" xfId="0" applyFont="1" applyFill="1" applyBorder="1"/>
    <xf numFmtId="0" fontId="2" fillId="0" borderId="5" xfId="0" applyFont="1" applyFill="1" applyBorder="1"/>
    <xf numFmtId="0" fontId="0" fillId="7" borderId="4" xfId="0" applyFont="1" applyFill="1" applyBorder="1"/>
    <xf numFmtId="2" fontId="0" fillId="3" borderId="5" xfId="0" applyNumberFormat="1" applyFill="1" applyBorder="1"/>
    <xf numFmtId="0" fontId="0" fillId="8" borderId="4" xfId="0" applyFont="1" applyFill="1" applyBorder="1"/>
    <xf numFmtId="0" fontId="0" fillId="8" borderId="4" xfId="0" applyFill="1" applyBorder="1"/>
    <xf numFmtId="2" fontId="0" fillId="0" borderId="5" xfId="0" applyNumberFormat="1" applyFill="1" applyBorder="1"/>
    <xf numFmtId="0" fontId="0" fillId="0" borderId="5" xfId="0" applyFill="1" applyBorder="1"/>
    <xf numFmtId="0" fontId="0" fillId="3" borderId="7" xfId="0" applyFon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18" fillId="0" borderId="0" xfId="0" applyFont="1"/>
    <xf numFmtId="0" fontId="0" fillId="7" borderId="0" xfId="0" applyFill="1"/>
    <xf numFmtId="0" fontId="18" fillId="0" borderId="0" xfId="0" applyFont="1" applyAlignment="1">
      <alignment wrapText="1"/>
    </xf>
    <xf numFmtId="0" fontId="18" fillId="7" borderId="0" xfId="0" applyFont="1" applyFill="1" applyAlignment="1">
      <alignment wrapText="1"/>
    </xf>
    <xf numFmtId="0" fontId="12" fillId="0" borderId="0" xfId="0" applyFont="1"/>
    <xf numFmtId="0" fontId="19" fillId="0" borderId="0" xfId="0" applyFont="1"/>
    <xf numFmtId="0" fontId="0" fillId="0" borderId="0" xfId="0" applyFont="1"/>
    <xf numFmtId="0" fontId="2" fillId="7" borderId="4" xfId="0" applyFont="1" applyFill="1" applyBorder="1"/>
    <xf numFmtId="0" fontId="2" fillId="7" borderId="0" xfId="0" applyFont="1" applyFill="1" applyBorder="1"/>
    <xf numFmtId="0" fontId="0" fillId="7" borderId="5" xfId="0" applyFill="1" applyBorder="1"/>
    <xf numFmtId="0" fontId="5" fillId="0" borderId="6" xfId="0" applyFont="1" applyBorder="1"/>
    <xf numFmtId="0" fontId="0" fillId="7" borderId="1" xfId="0" applyFill="1" applyBorder="1"/>
    <xf numFmtId="0" fontId="5" fillId="3" borderId="0" xfId="0" applyFont="1" applyFill="1" applyBorder="1"/>
    <xf numFmtId="0" fontId="0" fillId="3" borderId="8" xfId="0" applyFill="1" applyBorder="1"/>
    <xf numFmtId="164" fontId="11" fillId="3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5" fillId="0" borderId="0" xfId="0" applyFont="1" applyFill="1" applyBorder="1"/>
    <xf numFmtId="0" fontId="14" fillId="0" borderId="0" xfId="0" applyFont="1" applyAlignment="1">
      <alignment horizontal="center"/>
    </xf>
    <xf numFmtId="0" fontId="5" fillId="3" borderId="10" xfId="0" applyFont="1" applyFill="1" applyBorder="1"/>
    <xf numFmtId="0" fontId="5" fillId="3" borderId="9" xfId="0" applyFont="1" applyFill="1" applyBorder="1"/>
    <xf numFmtId="0" fontId="5" fillId="3" borderId="5" xfId="0" applyFont="1" applyFill="1" applyBorder="1"/>
    <xf numFmtId="0" fontId="9" fillId="3" borderId="5" xfId="0" applyFont="1" applyFill="1" applyBorder="1"/>
    <xf numFmtId="0" fontId="6" fillId="3" borderId="4" xfId="0" applyFont="1" applyFill="1" applyBorder="1"/>
    <xf numFmtId="0" fontId="9" fillId="3" borderId="0" xfId="0" applyFont="1" applyFill="1"/>
    <xf numFmtId="0" fontId="9" fillId="3" borderId="3" xfId="0" applyFont="1" applyFill="1" applyBorder="1"/>
    <xf numFmtId="0" fontId="6" fillId="3" borderId="6" xfId="0" applyFont="1" applyFill="1" applyBorder="1"/>
    <xf numFmtId="0" fontId="5" fillId="3" borderId="7" xfId="0" applyFont="1" applyFill="1" applyBorder="1"/>
    <xf numFmtId="0" fontId="9" fillId="3" borderId="0" xfId="0" applyFont="1" applyFill="1" applyBorder="1"/>
    <xf numFmtId="0" fontId="5" fillId="3" borderId="0" xfId="0" applyFont="1" applyFill="1"/>
    <xf numFmtId="0" fontId="5" fillId="3" borderId="8" xfId="0" applyFont="1" applyFill="1" applyBorder="1"/>
    <xf numFmtId="0" fontId="5" fillId="3" borderId="3" xfId="0" applyFont="1" applyFill="1" applyBorder="1"/>
    <xf numFmtId="0" fontId="9" fillId="3" borderId="8" xfId="0" applyFont="1" applyFill="1" applyBorder="1"/>
    <xf numFmtId="164" fontId="11" fillId="3" borderId="7" xfId="0" applyNumberFormat="1" applyFont="1" applyFill="1" applyBorder="1" applyAlignment="1">
      <alignment horizontal="center" vertical="center"/>
    </xf>
    <xf numFmtId="164" fontId="11" fillId="9" borderId="0" xfId="0" applyNumberFormat="1" applyFont="1" applyFill="1" applyBorder="1" applyAlignment="1">
      <alignment horizontal="center" vertical="center"/>
    </xf>
    <xf numFmtId="0" fontId="12" fillId="0" borderId="0" xfId="0" applyFont="1" applyBorder="1"/>
    <xf numFmtId="0" fontId="10" fillId="3" borderId="2" xfId="0" applyFont="1" applyFill="1" applyBorder="1" applyAlignment="1">
      <alignment horizontal="center" vertical="center" wrapText="1"/>
    </xf>
    <xf numFmtId="164" fontId="11" fillId="9" borderId="7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1" xfId="0" applyFill="1" applyBorder="1"/>
  </cellXfs>
  <cellStyles count="1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topLeftCell="A2" workbookViewId="0">
      <selection activeCell="F11" sqref="F11"/>
    </sheetView>
  </sheetViews>
  <sheetFormatPr baseColWidth="10" defaultColWidth="11" defaultRowHeight="15" x14ac:dyDescent="0"/>
  <cols>
    <col min="4" max="4" width="11" style="99"/>
  </cols>
  <sheetData>
    <row r="2" spans="1:4">
      <c r="A2" s="98" t="s">
        <v>78</v>
      </c>
    </row>
    <row r="4" spans="1:4" ht="28">
      <c r="A4" s="100" t="s">
        <v>79</v>
      </c>
      <c r="B4" s="100" t="s">
        <v>80</v>
      </c>
      <c r="C4" s="100" t="s">
        <v>81</v>
      </c>
      <c r="D4" s="101" t="s">
        <v>82</v>
      </c>
    </row>
    <row r="5" spans="1:4">
      <c r="A5" s="102" t="s">
        <v>83</v>
      </c>
      <c r="B5">
        <v>1.3020000000000245E-2</v>
      </c>
      <c r="C5">
        <v>5.2499999999997549E-3</v>
      </c>
      <c r="D5" s="99">
        <v>1.8270000000000002E-2</v>
      </c>
    </row>
    <row r="6" spans="1:4">
      <c r="A6" s="102" t="s">
        <v>84</v>
      </c>
      <c r="B6">
        <v>2.0160000000000018E-2</v>
      </c>
      <c r="C6">
        <v>7.4999999999998401E-3</v>
      </c>
      <c r="D6" s="99">
        <v>2.7659999999999858E-2</v>
      </c>
    </row>
    <row r="7" spans="1:4">
      <c r="A7" s="102" t="s">
        <v>85</v>
      </c>
      <c r="B7">
        <v>1.7639999999999923E-2</v>
      </c>
      <c r="C7">
        <v>7.4999999999998401E-3</v>
      </c>
      <c r="D7" s="99">
        <v>2.5139999999999763E-2</v>
      </c>
    </row>
    <row r="8" spans="1:4">
      <c r="A8" s="102" t="s">
        <v>86</v>
      </c>
      <c r="B8">
        <v>3.3600000000000026E-2</v>
      </c>
      <c r="C8">
        <v>2.2500000000000853E-3</v>
      </c>
      <c r="D8" s="99">
        <v>3.5850000000000111E-2</v>
      </c>
    </row>
    <row r="9" spans="1:4">
      <c r="A9" s="102" t="s">
        <v>87</v>
      </c>
      <c r="B9">
        <v>1.4700000000000059E-2</v>
      </c>
      <c r="C9">
        <v>5.2499999999997549E-3</v>
      </c>
      <c r="D9" s="99">
        <v>1.9949999999999815E-2</v>
      </c>
    </row>
    <row r="11" spans="1:4">
      <c r="A11" s="98" t="s">
        <v>88</v>
      </c>
    </row>
    <row r="12" spans="1:4">
      <c r="A12" s="102" t="s">
        <v>83</v>
      </c>
      <c r="B12">
        <v>1.2179999999999963E-2</v>
      </c>
      <c r="C12">
        <v>6.0000000000000053E-3</v>
      </c>
      <c r="D12" s="99">
        <v>1.8179999999999967E-2</v>
      </c>
    </row>
    <row r="13" spans="1:4">
      <c r="A13" s="102" t="s">
        <v>84</v>
      </c>
      <c r="B13">
        <v>4.199999999999985E-2</v>
      </c>
      <c r="C13">
        <v>1.0500000000000176E-2</v>
      </c>
      <c r="D13" s="99">
        <v>5.2500000000000026E-2</v>
      </c>
    </row>
    <row r="14" spans="1:4">
      <c r="A14" s="102" t="s">
        <v>85</v>
      </c>
      <c r="B14">
        <v>1.175999999999945E-2</v>
      </c>
      <c r="C14">
        <v>2.9999999999996696E-3</v>
      </c>
      <c r="D14" s="99">
        <v>1.4759999999999119E-2</v>
      </c>
    </row>
    <row r="15" spans="1:4">
      <c r="A15" s="102" t="s">
        <v>86</v>
      </c>
      <c r="B15">
        <v>1.595999999999936E-2</v>
      </c>
      <c r="C15">
        <v>5.250000000000421E-3</v>
      </c>
      <c r="D15" s="99">
        <v>2.1209999999999781E-2</v>
      </c>
    </row>
    <row r="16" spans="1:4">
      <c r="A16" s="102" t="s">
        <v>87</v>
      </c>
      <c r="B16">
        <v>1.554000000000034E-2</v>
      </c>
      <c r="C16">
        <v>4.4999999999995044E-3</v>
      </c>
      <c r="D16" s="99">
        <v>2.0039999999999843E-2</v>
      </c>
    </row>
    <row r="17" spans="1:4">
      <c r="A17" s="102" t="s">
        <v>89</v>
      </c>
      <c r="B17">
        <v>3.3600000000000026E-2</v>
      </c>
      <c r="C17">
        <v>7.4999999999998401E-3</v>
      </c>
      <c r="D17" s="99">
        <v>4.1099999999999866E-2</v>
      </c>
    </row>
    <row r="18" spans="1:4">
      <c r="A18" s="102" t="s">
        <v>90</v>
      </c>
      <c r="B18">
        <v>1.4279999999999547E-2</v>
      </c>
      <c r="C18">
        <v>4.5000000000001705E-3</v>
      </c>
      <c r="D18" s="99">
        <v>1.8779999999999717E-2</v>
      </c>
    </row>
    <row r="19" spans="1:4">
      <c r="A19" s="102" t="s">
        <v>91</v>
      </c>
      <c r="B19">
        <v>6.3000000000002386E-3</v>
      </c>
      <c r="C19">
        <v>1.4999999999998348E-3</v>
      </c>
      <c r="D19" s="99">
        <v>7.8000000000000734E-3</v>
      </c>
    </row>
    <row r="21" spans="1:4">
      <c r="A21" s="103" t="s">
        <v>92</v>
      </c>
    </row>
    <row r="22" spans="1:4">
      <c r="A22" s="104" t="s">
        <v>93</v>
      </c>
      <c r="B22">
        <v>5.4599999999999579E-3</v>
      </c>
      <c r="C22">
        <v>1.4999999999998348E-3</v>
      </c>
      <c r="D22" s="99">
        <v>6.9599999999997927E-3</v>
      </c>
    </row>
    <row r="23" spans="1:4">
      <c r="A23" s="104" t="s">
        <v>94</v>
      </c>
      <c r="B23">
        <v>2.5200000000000955E-3</v>
      </c>
      <c r="C23">
        <v>1.4999999999998348E-3</v>
      </c>
      <c r="D23" s="99">
        <v>4.0199999999999299E-3</v>
      </c>
    </row>
    <row r="24" spans="1:4">
      <c r="A24" s="104" t="s">
        <v>95</v>
      </c>
      <c r="B24">
        <v>1.6799999999998149E-3</v>
      </c>
      <c r="C24">
        <v>0</v>
      </c>
      <c r="D24" s="99">
        <v>1.6799999999998149E-3</v>
      </c>
    </row>
    <row r="25" spans="1:4">
      <c r="A25" s="104" t="s">
        <v>96</v>
      </c>
      <c r="B25">
        <v>2.2260000000000345E-2</v>
      </c>
      <c r="C25">
        <v>4.2000000000000037E-2</v>
      </c>
      <c r="D25" s="99">
        <v>6.4260000000000386E-2</v>
      </c>
    </row>
    <row r="26" spans="1:4">
      <c r="A26" s="104" t="s">
        <v>97</v>
      </c>
      <c r="B26">
        <v>9.6599999999998683E-3</v>
      </c>
      <c r="C26">
        <v>2.1000000000000352E-2</v>
      </c>
      <c r="D26" s="99">
        <v>3.0660000000000222E-2</v>
      </c>
    </row>
    <row r="28" spans="1:4">
      <c r="A28" s="98" t="s">
        <v>98</v>
      </c>
    </row>
    <row r="29" spans="1:4">
      <c r="A29" s="102" t="s">
        <v>83</v>
      </c>
      <c r="B29">
        <v>1.7639999999999923E-2</v>
      </c>
      <c r="C29">
        <v>6.0000000000000053E-3</v>
      </c>
      <c r="D29" s="99">
        <v>2.3639999999999928E-2</v>
      </c>
    </row>
    <row r="30" spans="1:4">
      <c r="A30" s="102" t="s">
        <v>84</v>
      </c>
      <c r="B30">
        <v>1.974000000000025E-2</v>
      </c>
      <c r="C30">
        <v>7.4999999999998401E-3</v>
      </c>
      <c r="D30" s="99">
        <v>2.7240000000000091E-2</v>
      </c>
    </row>
    <row r="31" spans="1:4">
      <c r="A31" s="102" t="s">
        <v>85</v>
      </c>
    </row>
    <row r="32" spans="1:4">
      <c r="A32" s="102" t="s">
        <v>86</v>
      </c>
    </row>
    <row r="33" spans="1:4">
      <c r="A33" s="102" t="s">
        <v>87</v>
      </c>
      <c r="B33">
        <v>8.8200000000003345E-3</v>
      </c>
      <c r="C33">
        <v>3.7499999999999201E-3</v>
      </c>
      <c r="D33" s="99">
        <v>1.2570000000000255E-2</v>
      </c>
    </row>
    <row r="34" spans="1:4">
      <c r="A34" s="102" t="s">
        <v>89</v>
      </c>
      <c r="B34">
        <v>8.8200000000003345E-3</v>
      </c>
      <c r="C34">
        <v>1.5000000000005009E-3</v>
      </c>
      <c r="D34" s="99">
        <v>1.0320000000000835E-2</v>
      </c>
    </row>
    <row r="35" spans="1:4">
      <c r="A35" s="102" t="s">
        <v>90</v>
      </c>
      <c r="B35">
        <v>1.4279999999999547E-2</v>
      </c>
      <c r="C35">
        <v>1.3499999999999845E-2</v>
      </c>
      <c r="D35" s="99">
        <v>2.7779999999999392E-2</v>
      </c>
    </row>
    <row r="36" spans="1:4">
      <c r="A36" s="102" t="s">
        <v>91</v>
      </c>
      <c r="B36">
        <v>7.980000000000053E-3</v>
      </c>
      <c r="C36">
        <v>3.0000000000003357E-3</v>
      </c>
      <c r="D36" s="99">
        <v>1.0980000000000389E-2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40"/>
  <sheetViews>
    <sheetView topLeftCell="E1" workbookViewId="0">
      <selection activeCell="J33" sqref="J33"/>
    </sheetView>
  </sheetViews>
  <sheetFormatPr baseColWidth="10" defaultColWidth="11" defaultRowHeight="15" x14ac:dyDescent="0"/>
  <cols>
    <col min="8" max="12" width="20.83203125" customWidth="1"/>
    <col min="13" max="13" width="21.5" customWidth="1"/>
  </cols>
  <sheetData>
    <row r="1" spans="6:16">
      <c r="G1" s="2" t="s">
        <v>8</v>
      </c>
      <c r="M1" s="2" t="s">
        <v>8</v>
      </c>
    </row>
    <row r="2" spans="6:16" ht="16" thickBot="1"/>
    <row r="3" spans="6:16">
      <c r="G3" s="7"/>
      <c r="H3" s="8" t="s">
        <v>3</v>
      </c>
      <c r="I3" s="9" t="s">
        <v>4</v>
      </c>
      <c r="J3" s="14" t="s">
        <v>73</v>
      </c>
      <c r="K3" s="78" t="s">
        <v>72</v>
      </c>
      <c r="M3" s="7" t="s">
        <v>3</v>
      </c>
      <c r="N3" s="8" t="s">
        <v>4</v>
      </c>
      <c r="O3" s="9"/>
      <c r="P3" s="14" t="s">
        <v>73</v>
      </c>
    </row>
    <row r="4" spans="6:16">
      <c r="G4" s="10"/>
      <c r="H4" s="11" t="s">
        <v>0</v>
      </c>
      <c r="I4" s="12" t="s">
        <v>0</v>
      </c>
      <c r="J4" s="11"/>
      <c r="K4" s="11"/>
      <c r="L4" s="1"/>
      <c r="M4" s="105" t="s">
        <v>99</v>
      </c>
      <c r="N4" s="106" t="s">
        <v>99</v>
      </c>
      <c r="O4" s="107"/>
      <c r="P4" s="11"/>
    </row>
    <row r="5" spans="6:16">
      <c r="F5" s="2"/>
      <c r="G5" s="13" t="s">
        <v>1</v>
      </c>
      <c r="H5" s="14">
        <v>0.24234742993314493</v>
      </c>
      <c r="I5" s="17">
        <v>-0.1802750844720841</v>
      </c>
      <c r="J5" s="16">
        <f>H5-I5</f>
        <v>0.42262251440522902</v>
      </c>
      <c r="K5" s="16">
        <f>(6*J5)/(24*I5)</f>
        <v>-0.58608003935046382</v>
      </c>
      <c r="M5" s="10">
        <v>245.53097581075599</v>
      </c>
      <c r="N5" s="14">
        <v>-155.59285644690934</v>
      </c>
      <c r="O5" s="15"/>
      <c r="P5" s="16">
        <f>M5-N5</f>
        <v>401.1238322576653</v>
      </c>
    </row>
    <row r="6" spans="6:16">
      <c r="F6" s="4"/>
      <c r="G6" s="13" t="s">
        <v>1</v>
      </c>
      <c r="H6" s="14">
        <v>0.2442417972991559</v>
      </c>
      <c r="I6" s="15">
        <v>-0.18792138231669317</v>
      </c>
      <c r="J6" s="16">
        <f t="shared" ref="J6:J11" si="0">H6-I6</f>
        <v>0.43216317961584905</v>
      </c>
      <c r="K6" s="16">
        <f t="shared" ref="K6:K11" si="1">(6*J6)/(24*I6)</f>
        <v>-0.57492550114327756</v>
      </c>
      <c r="M6" s="10">
        <v>137.22521882219945</v>
      </c>
      <c r="N6" s="14">
        <v>-105.58206291854675</v>
      </c>
      <c r="O6" s="15"/>
      <c r="P6" s="16">
        <f t="shared" ref="P6:P7" si="2">M6-N6</f>
        <v>242.80728174074619</v>
      </c>
    </row>
    <row r="7" spans="6:16">
      <c r="F7" s="4"/>
      <c r="G7" s="13" t="s">
        <v>1</v>
      </c>
      <c r="H7" s="16">
        <v>0.24457334689132476</v>
      </c>
      <c r="I7" s="15">
        <v>-0.19932842608145901</v>
      </c>
      <c r="J7" s="16">
        <f t="shared" si="0"/>
        <v>0.44390177297278377</v>
      </c>
      <c r="K7" s="16">
        <f t="shared" si="1"/>
        <v>-0.55674669902748286</v>
      </c>
      <c r="M7" s="10">
        <v>145.92681795425241</v>
      </c>
      <c r="N7" s="14">
        <v>-118.93104181471413</v>
      </c>
      <c r="O7" s="15"/>
      <c r="P7" s="16">
        <f t="shared" si="2"/>
        <v>264.85785976896653</v>
      </c>
    </row>
    <row r="8" spans="6:16">
      <c r="F8" s="4"/>
      <c r="G8" s="13" t="s">
        <v>1</v>
      </c>
      <c r="H8" s="14"/>
      <c r="I8" s="15"/>
      <c r="J8" s="16"/>
      <c r="K8" s="16"/>
      <c r="L8" s="5"/>
      <c r="M8" s="10"/>
      <c r="N8" s="16"/>
      <c r="O8" s="15"/>
      <c r="P8" s="16"/>
    </row>
    <row r="9" spans="6:16">
      <c r="F9" s="4"/>
      <c r="G9" s="18" t="s">
        <v>2</v>
      </c>
      <c r="H9" s="14">
        <v>0.23892501452298801</v>
      </c>
      <c r="I9" s="17">
        <v>-0.15725766832085239</v>
      </c>
      <c r="J9" s="16">
        <f t="shared" si="0"/>
        <v>0.39618268284384039</v>
      </c>
      <c r="K9" s="16">
        <f t="shared" si="1"/>
        <v>-0.62983046721052416</v>
      </c>
      <c r="M9" s="10">
        <v>46.735831184137744</v>
      </c>
      <c r="N9" s="16">
        <v>-25.065638629506413</v>
      </c>
      <c r="O9" s="15"/>
      <c r="P9" s="16">
        <f>M9-N9</f>
        <v>71.801469813644161</v>
      </c>
    </row>
    <row r="10" spans="6:16">
      <c r="F10" s="4"/>
      <c r="G10" s="18" t="s">
        <v>2</v>
      </c>
      <c r="H10" s="14">
        <v>0.28884321624510512</v>
      </c>
      <c r="I10" s="15">
        <v>-0.1663167484587019</v>
      </c>
      <c r="J10" s="16">
        <f t="shared" si="0"/>
        <v>0.45515996470380704</v>
      </c>
      <c r="K10" s="16">
        <f t="shared" si="1"/>
        <v>-0.68417638169620032</v>
      </c>
      <c r="M10" s="10">
        <v>40.607088947089203</v>
      </c>
      <c r="N10" s="14">
        <v>-19.140589299505173</v>
      </c>
      <c r="O10" s="15"/>
      <c r="P10" s="16">
        <f>M10-N10</f>
        <v>59.747678246594376</v>
      </c>
    </row>
    <row r="11" spans="6:16">
      <c r="G11" s="18" t="s">
        <v>2</v>
      </c>
      <c r="H11" s="14">
        <v>0.23055096735137501</v>
      </c>
      <c r="I11" s="15">
        <v>-0.17731457330607328</v>
      </c>
      <c r="J11" s="16">
        <f t="shared" si="0"/>
        <v>0.40786554065744829</v>
      </c>
      <c r="K11" s="16">
        <f t="shared" si="1"/>
        <v>-0.57505924788455931</v>
      </c>
      <c r="M11" s="10">
        <v>70.971062809437157</v>
      </c>
      <c r="N11" s="14">
        <v>-54.583174660701864</v>
      </c>
      <c r="O11" s="15"/>
      <c r="P11" s="16">
        <f>M11-N11</f>
        <v>125.55423747013901</v>
      </c>
    </row>
    <row r="12" spans="6:16" ht="16" thickBot="1">
      <c r="G12" s="19"/>
      <c r="H12" s="20"/>
      <c r="I12" s="24"/>
      <c r="J12" s="14"/>
      <c r="K12" s="14"/>
      <c r="L12" s="5"/>
      <c r="M12" s="23"/>
      <c r="N12" s="27"/>
      <c r="O12" s="24"/>
      <c r="P12" s="14"/>
    </row>
    <row r="13" spans="6:16" ht="16" thickBot="1"/>
    <row r="14" spans="6:16">
      <c r="F14" s="4"/>
      <c r="G14" s="26"/>
      <c r="H14" s="14"/>
      <c r="I14" s="14"/>
      <c r="J14" s="14"/>
      <c r="K14" s="5"/>
      <c r="L14" s="5"/>
      <c r="M14" s="109" t="s">
        <v>100</v>
      </c>
      <c r="N14" s="8"/>
      <c r="O14" s="9"/>
    </row>
    <row r="15" spans="6:16">
      <c r="F15" s="4"/>
      <c r="G15" s="26"/>
      <c r="H15" s="14"/>
      <c r="I15" s="14"/>
      <c r="J15" s="14"/>
      <c r="K15" s="14"/>
      <c r="L15" s="14"/>
      <c r="M15" s="22">
        <f>M5*36</f>
        <v>8839.1151291872156</v>
      </c>
      <c r="N15" s="16">
        <f>N5*32</f>
        <v>-4978.9714063010988</v>
      </c>
      <c r="O15" s="15"/>
      <c r="P15" s="16">
        <f>M15-N15</f>
        <v>13818.086535488314</v>
      </c>
    </row>
    <row r="16" spans="6:16">
      <c r="F16" s="4"/>
      <c r="G16" s="26"/>
      <c r="H16" s="14"/>
      <c r="I16" s="14"/>
      <c r="J16" s="14"/>
      <c r="K16" s="14"/>
      <c r="L16" s="14"/>
      <c r="M16" s="22">
        <f t="shared" ref="M16:M17" si="3">M6*36</f>
        <v>4940.10787759918</v>
      </c>
      <c r="N16" s="16">
        <f t="shared" ref="N16:N17" si="4">N6*32</f>
        <v>-3378.6260133934961</v>
      </c>
      <c r="O16" s="15"/>
      <c r="P16" s="16">
        <f t="shared" ref="P16:P17" si="5">M16-N16</f>
        <v>8318.7338909926766</v>
      </c>
    </row>
    <row r="17" spans="7:16">
      <c r="G17" s="26"/>
      <c r="H17" s="16"/>
      <c r="I17" s="16"/>
      <c r="J17" s="16"/>
      <c r="K17" s="11"/>
      <c r="L17" s="11"/>
      <c r="M17" s="22">
        <f t="shared" si="3"/>
        <v>5253.3654463530866</v>
      </c>
      <c r="N17" s="16">
        <f t="shared" si="4"/>
        <v>-3805.7933380708523</v>
      </c>
      <c r="O17" s="15"/>
      <c r="P17" s="16">
        <f t="shared" si="5"/>
        <v>9059.1587844239384</v>
      </c>
    </row>
    <row r="18" spans="7:16">
      <c r="K18" s="14"/>
      <c r="L18" s="14"/>
      <c r="M18" s="22"/>
      <c r="N18" s="16"/>
      <c r="O18" s="15"/>
      <c r="P18" s="16"/>
    </row>
    <row r="19" spans="7:16">
      <c r="K19" s="14"/>
      <c r="L19" s="14"/>
      <c r="M19" s="22">
        <f>M9*32</f>
        <v>1495.5465978924078</v>
      </c>
      <c r="N19" s="16">
        <f>N9*32</f>
        <v>-802.10043614420522</v>
      </c>
      <c r="O19" s="15"/>
      <c r="P19" s="16">
        <f>M19-N19</f>
        <v>2297.6470340366131</v>
      </c>
    </row>
    <row r="20" spans="7:16">
      <c r="K20" s="14"/>
      <c r="L20" s="14"/>
      <c r="M20" s="22">
        <f t="shared" ref="M20:N21" si="6">M10*32</f>
        <v>1299.4268463068545</v>
      </c>
      <c r="N20" s="16">
        <f t="shared" si="6"/>
        <v>-612.49885758416553</v>
      </c>
      <c r="O20" s="15"/>
      <c r="P20" s="16">
        <f>M20-N20</f>
        <v>1911.92570389102</v>
      </c>
    </row>
    <row r="21" spans="7:16">
      <c r="I21" s="6"/>
      <c r="J21" s="6"/>
      <c r="K21" s="16"/>
      <c r="L21" s="16"/>
      <c r="M21" s="22">
        <f t="shared" si="6"/>
        <v>2271.074009901989</v>
      </c>
      <c r="N21" s="16">
        <f t="shared" si="6"/>
        <v>-1746.6615891424597</v>
      </c>
      <c r="O21" s="15"/>
      <c r="P21" s="16">
        <f>M21-N21</f>
        <v>4017.7355990444485</v>
      </c>
    </row>
    <row r="22" spans="7:16" ht="16" thickBot="1">
      <c r="I22" s="6"/>
      <c r="J22" s="6"/>
      <c r="K22" s="14"/>
      <c r="L22" s="14"/>
      <c r="M22" s="108"/>
      <c r="N22" s="27"/>
      <c r="O22" s="24"/>
    </row>
    <row r="23" spans="7:16" ht="16" thickBot="1">
      <c r="K23" s="14"/>
      <c r="L23" s="14"/>
      <c r="M23" s="14"/>
      <c r="N23" s="14"/>
      <c r="O23" s="14"/>
    </row>
    <row r="24" spans="7:16">
      <c r="K24" s="14"/>
      <c r="L24" s="14"/>
      <c r="M24" s="109" t="s">
        <v>101</v>
      </c>
      <c r="N24" s="8"/>
      <c r="O24" s="9"/>
    </row>
    <row r="25" spans="7:16">
      <c r="K25" s="16"/>
      <c r="L25" s="16"/>
      <c r="M25" s="47">
        <f>M15/1000</f>
        <v>8.8391151291872152</v>
      </c>
      <c r="N25" s="34">
        <f>N15/1000</f>
        <v>-4.978971406301099</v>
      </c>
      <c r="O25" s="39"/>
      <c r="P25" s="110">
        <f>M25-N25</f>
        <v>13.818086535488314</v>
      </c>
    </row>
    <row r="26" spans="7:16">
      <c r="M26" s="47">
        <f t="shared" ref="M26:N31" si="7">M16/1000</f>
        <v>4.9401078775991802</v>
      </c>
      <c r="N26" s="34">
        <f t="shared" si="7"/>
        <v>-3.3786260133934962</v>
      </c>
      <c r="O26" s="39"/>
      <c r="P26" s="110">
        <f t="shared" ref="P26:P27" si="8">M26-N26</f>
        <v>8.3187338909926769</v>
      </c>
    </row>
    <row r="27" spans="7:16">
      <c r="M27" s="47">
        <f t="shared" si="7"/>
        <v>5.2533654463530866</v>
      </c>
      <c r="N27" s="34">
        <f t="shared" si="7"/>
        <v>-3.8057933380708522</v>
      </c>
      <c r="O27" s="39"/>
      <c r="P27" s="110">
        <f t="shared" si="8"/>
        <v>9.0591587844239392</v>
      </c>
    </row>
    <row r="28" spans="7:16">
      <c r="M28" s="47"/>
      <c r="N28" s="34"/>
      <c r="O28" s="39"/>
      <c r="P28" s="110"/>
    </row>
    <row r="29" spans="7:16">
      <c r="K29" s="6"/>
      <c r="L29" s="6"/>
      <c r="M29" s="47">
        <f t="shared" si="7"/>
        <v>1.4955465978924078</v>
      </c>
      <c r="N29" s="34">
        <f t="shared" ref="N29:N31" si="9">N19/1000</f>
        <v>-0.80210043614420523</v>
      </c>
      <c r="O29" s="39"/>
      <c r="P29" s="110">
        <f>M29-N29</f>
        <v>2.2976470340366131</v>
      </c>
    </row>
    <row r="30" spans="7:16">
      <c r="K30" s="6"/>
      <c r="L30" s="6"/>
      <c r="M30" s="47">
        <f t="shared" si="7"/>
        <v>1.2994268463068546</v>
      </c>
      <c r="N30" s="34">
        <f t="shared" si="9"/>
        <v>-0.61249885758416556</v>
      </c>
      <c r="O30" s="39"/>
      <c r="P30" s="110">
        <f>M30-N30</f>
        <v>1.9119257038910202</v>
      </c>
    </row>
    <row r="31" spans="7:16" ht="16" thickBot="1">
      <c r="M31" s="43">
        <f t="shared" si="7"/>
        <v>2.271074009901989</v>
      </c>
      <c r="N31" s="50">
        <f t="shared" si="9"/>
        <v>-1.7466615891424597</v>
      </c>
      <c r="O31" s="111"/>
      <c r="P31" s="110">
        <f>M31-N31</f>
        <v>4.0177355990444488</v>
      </c>
    </row>
    <row r="32" spans="7:16" ht="16" thickBot="1"/>
    <row r="33" spans="13:16">
      <c r="M33" s="109" t="s">
        <v>109</v>
      </c>
      <c r="N33" s="8"/>
      <c r="O33" s="9"/>
    </row>
    <row r="34" spans="13:16">
      <c r="M34" s="47">
        <f>M25*1000</f>
        <v>8839.1151291872156</v>
      </c>
      <c r="N34" s="47">
        <f>N25*1000</f>
        <v>-4978.9714063010988</v>
      </c>
      <c r="O34" s="39"/>
      <c r="P34" s="47">
        <f>P25*1000</f>
        <v>13818.086535488314</v>
      </c>
    </row>
    <row r="35" spans="13:16">
      <c r="M35" s="47">
        <f t="shared" ref="M35:N40" si="10">M26*1000</f>
        <v>4940.10787759918</v>
      </c>
      <c r="N35" s="47">
        <f t="shared" si="10"/>
        <v>-3378.6260133934961</v>
      </c>
      <c r="O35" s="39"/>
      <c r="P35" s="47">
        <f t="shared" ref="P35:P40" si="11">P26*1000</f>
        <v>8318.7338909926766</v>
      </c>
    </row>
    <row r="36" spans="13:16">
      <c r="M36" s="47">
        <f t="shared" si="10"/>
        <v>5253.3654463530866</v>
      </c>
      <c r="N36" s="47">
        <f t="shared" si="10"/>
        <v>-3805.7933380708523</v>
      </c>
      <c r="O36" s="39"/>
      <c r="P36" s="47">
        <f t="shared" si="11"/>
        <v>9059.1587844239384</v>
      </c>
    </row>
    <row r="37" spans="13:16">
      <c r="M37" s="47"/>
      <c r="N37" s="47"/>
      <c r="O37" s="39"/>
      <c r="P37" s="47"/>
    </row>
    <row r="38" spans="13:16">
      <c r="M38" s="47">
        <f t="shared" si="10"/>
        <v>1495.5465978924078</v>
      </c>
      <c r="N38" s="47">
        <f t="shared" ref="N38:N40" si="12">N29*1000</f>
        <v>-802.10043614420522</v>
      </c>
      <c r="O38" s="39"/>
      <c r="P38" s="47">
        <f t="shared" si="11"/>
        <v>2297.6470340366131</v>
      </c>
    </row>
    <row r="39" spans="13:16">
      <c r="M39" s="47">
        <f t="shared" si="10"/>
        <v>1299.4268463068545</v>
      </c>
      <c r="N39" s="47">
        <f t="shared" si="12"/>
        <v>-612.49885758416553</v>
      </c>
      <c r="O39" s="39"/>
      <c r="P39" s="47">
        <f t="shared" si="11"/>
        <v>1911.9257038910202</v>
      </c>
    </row>
    <row r="40" spans="13:16" ht="16" thickBot="1">
      <c r="M40" s="47">
        <f t="shared" si="10"/>
        <v>2271.074009901989</v>
      </c>
      <c r="N40" s="47">
        <f t="shared" si="12"/>
        <v>-1746.6615891424597</v>
      </c>
      <c r="O40" s="111"/>
      <c r="P40" s="47">
        <f t="shared" si="11"/>
        <v>4017.7355990444489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1"/>
  <sheetViews>
    <sheetView workbookViewId="0">
      <selection activeCell="D2" sqref="D2"/>
    </sheetView>
  </sheetViews>
  <sheetFormatPr baseColWidth="10" defaultColWidth="11" defaultRowHeight="15" x14ac:dyDescent="0"/>
  <cols>
    <col min="2" max="2" width="16.83203125" customWidth="1"/>
    <col min="3" max="3" width="14.83203125" style="25" customWidth="1"/>
    <col min="4" max="4" width="19.5" style="5" customWidth="1"/>
    <col min="5" max="5" width="15.83203125" customWidth="1"/>
    <col min="7" max="7" width="19.33203125" customWidth="1"/>
    <col min="9" max="9" width="16.1640625" customWidth="1"/>
    <col min="12" max="12" width="19.83203125" customWidth="1"/>
  </cols>
  <sheetData>
    <row r="3" spans="2:15" ht="16" thickBot="1"/>
    <row r="4" spans="2:15">
      <c r="B4" s="7"/>
      <c r="C4" s="28" t="s">
        <v>5</v>
      </c>
      <c r="D4" s="116" t="s">
        <v>6</v>
      </c>
      <c r="E4" s="81"/>
      <c r="F4" s="81"/>
      <c r="G4" s="45"/>
      <c r="H4" s="117" t="s">
        <v>5</v>
      </c>
      <c r="I4" s="116" t="s">
        <v>6</v>
      </c>
    </row>
    <row r="5" spans="2:15" ht="16" thickBot="1">
      <c r="B5" s="10"/>
      <c r="C5" s="16" t="s">
        <v>7</v>
      </c>
      <c r="D5" s="118" t="s">
        <v>75</v>
      </c>
      <c r="E5" s="81" t="s">
        <v>77</v>
      </c>
      <c r="F5" s="81"/>
      <c r="G5" s="47"/>
      <c r="H5" s="110" t="s">
        <v>7</v>
      </c>
      <c r="I5" s="118" t="s">
        <v>75</v>
      </c>
      <c r="J5" s="81" t="s">
        <v>77</v>
      </c>
    </row>
    <row r="6" spans="2:15">
      <c r="B6" s="10"/>
      <c r="C6" s="16"/>
      <c r="D6" s="118"/>
      <c r="E6" s="81"/>
      <c r="F6" s="81"/>
      <c r="G6" s="47"/>
      <c r="H6" s="110"/>
      <c r="I6" s="118"/>
      <c r="J6" s="81"/>
      <c r="L6" s="28" t="s">
        <v>5</v>
      </c>
    </row>
    <row r="7" spans="2:15">
      <c r="B7" s="10" t="s">
        <v>8</v>
      </c>
      <c r="C7" s="16"/>
      <c r="D7" s="118"/>
      <c r="E7" s="81"/>
      <c r="F7" s="81"/>
      <c r="G7" s="47" t="s">
        <v>8</v>
      </c>
      <c r="H7" s="110"/>
      <c r="I7" s="118"/>
      <c r="J7" s="81"/>
      <c r="L7" s="16" t="s">
        <v>117</v>
      </c>
      <c r="M7" t="s">
        <v>116</v>
      </c>
      <c r="N7" t="s">
        <v>20</v>
      </c>
      <c r="O7" t="s">
        <v>115</v>
      </c>
    </row>
    <row r="8" spans="2:15">
      <c r="B8" s="10" t="s">
        <v>9</v>
      </c>
      <c r="C8" s="16">
        <v>0.21489850842293659</v>
      </c>
      <c r="D8" s="126">
        <v>326.64420687372285</v>
      </c>
      <c r="E8" s="81">
        <f>D8/1000</f>
        <v>0.32664420687372286</v>
      </c>
      <c r="F8" s="81"/>
      <c r="G8" s="47" t="s">
        <v>9</v>
      </c>
      <c r="H8" s="110">
        <v>0.21489850842293659</v>
      </c>
      <c r="I8" s="126">
        <v>326.64420687372285</v>
      </c>
      <c r="J8" s="81">
        <f>I8/1000</f>
        <v>0.32664420687372286</v>
      </c>
      <c r="L8" s="10" t="s">
        <v>9</v>
      </c>
      <c r="M8">
        <f>AVERAGE(H8:H13)</f>
        <v>0.37613382441869175</v>
      </c>
      <c r="N8">
        <f>STDEV(H8:H13)</f>
        <v>0.18416635169491913</v>
      </c>
      <c r="O8">
        <f>TTEST(H8:H13,H14:H19,2,2)</f>
        <v>4.8613244667314807E-2</v>
      </c>
    </row>
    <row r="9" spans="2:15">
      <c r="B9" s="10" t="s">
        <v>10</v>
      </c>
      <c r="C9" s="16">
        <v>0.24780993398541581</v>
      </c>
      <c r="D9" s="126">
        <v>229.23216222911117</v>
      </c>
      <c r="E9" s="81">
        <f t="shared" ref="E9:E37" si="0">D9/1000</f>
        <v>0.22923216222911116</v>
      </c>
      <c r="F9" s="81"/>
      <c r="G9" s="47" t="s">
        <v>10</v>
      </c>
      <c r="H9" s="110">
        <v>0.24780993398541581</v>
      </c>
      <c r="I9" s="126">
        <v>229.23216222911117</v>
      </c>
      <c r="J9" s="81">
        <f t="shared" ref="J9:J10" si="1">I9/1000</f>
        <v>0.22923216222911116</v>
      </c>
      <c r="L9" s="18" t="s">
        <v>11</v>
      </c>
      <c r="M9">
        <f>AVERAGE(H14:H19)</f>
        <v>0.64014703185788158</v>
      </c>
      <c r="N9">
        <f>STDEV(H14:H19)</f>
        <v>0.2215461244729936</v>
      </c>
    </row>
    <row r="10" spans="2:15">
      <c r="B10" s="10" t="s">
        <v>10</v>
      </c>
      <c r="C10" s="16">
        <v>0.29571043771372441</v>
      </c>
      <c r="D10" s="126">
        <v>310.62020768249346</v>
      </c>
      <c r="E10" s="81">
        <f t="shared" si="0"/>
        <v>0.31062020768249343</v>
      </c>
      <c r="F10" s="81"/>
      <c r="G10" s="47" t="s">
        <v>10</v>
      </c>
      <c r="H10" s="110">
        <v>0.29571043771372441</v>
      </c>
      <c r="I10" s="126">
        <v>310.62020768249346</v>
      </c>
      <c r="J10" s="81">
        <f t="shared" si="1"/>
        <v>0.31062020768249343</v>
      </c>
      <c r="L10" s="10" t="s">
        <v>12</v>
      </c>
      <c r="M10">
        <f>AVERAGE(H21:H26)</f>
        <v>1.6740409902374038</v>
      </c>
      <c r="N10">
        <f>STDEV(H21:H26)</f>
        <v>0.32212375148435463</v>
      </c>
      <c r="O10">
        <f>TTEST(H21:H26,H27:H32,2,2)</f>
        <v>0.25669859670392736</v>
      </c>
    </row>
    <row r="11" spans="2:15">
      <c r="B11" s="18" t="s">
        <v>11</v>
      </c>
      <c r="C11" s="16">
        <v>0.8526705918420141</v>
      </c>
      <c r="D11" s="126">
        <v>457.2450621203248</v>
      </c>
      <c r="E11" s="81">
        <f t="shared" si="0"/>
        <v>0.45724506212032479</v>
      </c>
      <c r="F11" s="81"/>
      <c r="G11" s="47" t="s">
        <v>9</v>
      </c>
      <c r="H11" s="110">
        <v>0.63864249930757322</v>
      </c>
      <c r="I11" s="126">
        <v>324.52349143836801</v>
      </c>
      <c r="J11" s="81">
        <f t="shared" ref="J11:J19" si="2">I11/1000</f>
        <v>0.32452349143836801</v>
      </c>
      <c r="L11" s="18" t="s">
        <v>13</v>
      </c>
      <c r="M11">
        <f>AVERAGE(H27:H32)</f>
        <v>2.3680376284046294</v>
      </c>
      <c r="N11">
        <f>STDEV(H27:H32)</f>
        <v>1.375923612979886</v>
      </c>
    </row>
    <row r="12" spans="2:15" ht="16" thickBot="1">
      <c r="B12" s="18" t="s">
        <v>11</v>
      </c>
      <c r="C12" s="16">
        <v>0.88361850002003106</v>
      </c>
      <c r="D12" s="126">
        <v>322.83328551062903</v>
      </c>
      <c r="E12" s="81">
        <f t="shared" si="0"/>
        <v>0.32283328551062901</v>
      </c>
      <c r="F12" s="81"/>
      <c r="G12" s="47" t="s">
        <v>9</v>
      </c>
      <c r="H12" s="110">
        <v>0.27826548938829421</v>
      </c>
      <c r="I12" s="126">
        <v>534.6340070063751</v>
      </c>
      <c r="J12" s="81">
        <f t="shared" si="2"/>
        <v>0.53463400700637509</v>
      </c>
    </row>
    <row r="13" spans="2:15">
      <c r="B13" s="18" t="s">
        <v>11</v>
      </c>
      <c r="C13" s="16">
        <v>0.45625347826710089</v>
      </c>
      <c r="D13" s="126">
        <v>256.89948100624923</v>
      </c>
      <c r="E13" s="81">
        <f t="shared" si="0"/>
        <v>0.25689948100624921</v>
      </c>
      <c r="F13" s="81"/>
      <c r="G13" s="47" t="s">
        <v>9</v>
      </c>
      <c r="H13" s="110">
        <v>0.58147607769420617</v>
      </c>
      <c r="I13" s="126">
        <v>544.76239393338096</v>
      </c>
      <c r="J13" s="81">
        <f t="shared" si="2"/>
        <v>0.544762393933381</v>
      </c>
      <c r="L13" s="28" t="s">
        <v>5</v>
      </c>
    </row>
    <row r="14" spans="2:15">
      <c r="B14" s="10"/>
      <c r="C14" s="29"/>
      <c r="D14" s="119"/>
      <c r="E14" s="81"/>
      <c r="F14" s="81"/>
      <c r="G14" s="120" t="s">
        <v>11</v>
      </c>
      <c r="H14" s="110">
        <v>0.8526705918420141</v>
      </c>
      <c r="I14" s="126">
        <v>457.2450621203248</v>
      </c>
      <c r="J14" s="81">
        <f t="shared" si="2"/>
        <v>0.45724506212032479</v>
      </c>
      <c r="L14" s="16" t="s">
        <v>118</v>
      </c>
      <c r="M14" t="s">
        <v>116</v>
      </c>
      <c r="N14" t="s">
        <v>20</v>
      </c>
      <c r="O14" t="s">
        <v>115</v>
      </c>
    </row>
    <row r="15" spans="2:15">
      <c r="B15" s="10" t="s">
        <v>12</v>
      </c>
      <c r="C15" s="16">
        <v>1.3970940964707255</v>
      </c>
      <c r="D15" s="118">
        <v>4310.8534057767829</v>
      </c>
      <c r="E15" s="81">
        <f t="shared" si="0"/>
        <v>4.3108534057767827</v>
      </c>
      <c r="F15" s="81"/>
      <c r="G15" s="120" t="s">
        <v>11</v>
      </c>
      <c r="H15" s="110">
        <v>0.88361850002003106</v>
      </c>
      <c r="I15" s="126">
        <v>322.83328551062903</v>
      </c>
      <c r="J15" s="81">
        <f t="shared" si="2"/>
        <v>0.32283328551062901</v>
      </c>
      <c r="L15" s="10" t="s">
        <v>9</v>
      </c>
      <c r="M15">
        <f>AVERAGE(I8:I13)</f>
        <v>378.40274486057524</v>
      </c>
      <c r="N15">
        <f>STDEV(I8:I13)</f>
        <v>130.0092268910758</v>
      </c>
      <c r="O15">
        <f>TTEST(H15:H20,H21:H26,2,2)</f>
        <v>1.3625401719619107E-4</v>
      </c>
    </row>
    <row r="16" spans="2:15">
      <c r="B16" s="10" t="s">
        <v>12</v>
      </c>
      <c r="C16" s="16">
        <v>1.6343129839691393</v>
      </c>
      <c r="D16" s="118">
        <v>2418.8673507908343</v>
      </c>
      <c r="E16" s="81">
        <f t="shared" si="0"/>
        <v>2.4188673507908343</v>
      </c>
      <c r="F16" s="81"/>
      <c r="G16" s="120" t="s">
        <v>11</v>
      </c>
      <c r="H16" s="110">
        <v>0.45625347826710089</v>
      </c>
      <c r="I16" s="126">
        <v>256.89948100624923</v>
      </c>
      <c r="J16" s="81">
        <f t="shared" si="2"/>
        <v>0.25689948100624921</v>
      </c>
      <c r="L16" s="18" t="s">
        <v>11</v>
      </c>
      <c r="M16">
        <f>AVERAGE(H14:H19)</f>
        <v>0.64014703185788158</v>
      </c>
      <c r="N16">
        <f>STDEV(I14:I19)</f>
        <v>98.107241333504589</v>
      </c>
    </row>
    <row r="17" spans="2:15">
      <c r="B17" s="10" t="s">
        <v>12</v>
      </c>
      <c r="C17" s="16">
        <v>1.1992788422485376</v>
      </c>
      <c r="D17" s="118">
        <v>1998.7980704141962</v>
      </c>
      <c r="E17" s="81">
        <f t="shared" si="0"/>
        <v>1.9987980704141963</v>
      </c>
      <c r="F17" s="81"/>
      <c r="G17" s="120" t="s">
        <v>15</v>
      </c>
      <c r="H17" s="110">
        <v>0.69729654348386638</v>
      </c>
      <c r="I17" s="118">
        <v>523.49590351639631</v>
      </c>
      <c r="J17" s="81">
        <f t="shared" si="2"/>
        <v>0.5234959035163963</v>
      </c>
      <c r="L17" s="10" t="s">
        <v>12</v>
      </c>
      <c r="M17">
        <f>AVERAGE(I21:I26)</f>
        <v>3062.9319880450835</v>
      </c>
      <c r="N17">
        <f>STDEV(I21:I26)</f>
        <v>896.09237046941416</v>
      </c>
      <c r="O17" t="e">
        <f>TTEST(H28:H33,H34:H39,2,2)</f>
        <v>#DIV/0!</v>
      </c>
    </row>
    <row r="18" spans="2:15">
      <c r="B18" s="18" t="s">
        <v>13</v>
      </c>
      <c r="C18" s="16">
        <v>1.9375384192619027</v>
      </c>
      <c r="D18" s="118">
        <v>4105.4868127067566</v>
      </c>
      <c r="E18" s="81">
        <f t="shared" si="0"/>
        <v>4.105486812706757</v>
      </c>
      <c r="F18" s="81"/>
      <c r="G18" s="120" t="s">
        <v>15</v>
      </c>
      <c r="H18" s="110">
        <v>0.63313307912123173</v>
      </c>
      <c r="I18" s="118">
        <v>429.24769797015097</v>
      </c>
      <c r="J18" s="81">
        <f t="shared" si="2"/>
        <v>0.42924769797015094</v>
      </c>
      <c r="L18" s="18" t="s">
        <v>13</v>
      </c>
      <c r="M18">
        <f>AVERAGE(I27:I32)</f>
        <v>3275.1571441537812</v>
      </c>
      <c r="N18">
        <f>STDEV(I27:I32)</f>
        <v>1077.5950368382289</v>
      </c>
    </row>
    <row r="19" spans="2:15">
      <c r="B19" s="18" t="s">
        <v>13</v>
      </c>
      <c r="C19" s="16">
        <v>3.1248387453921285</v>
      </c>
      <c r="D19" s="118">
        <v>2721.3310395309823</v>
      </c>
      <c r="E19" s="81">
        <f t="shared" si="0"/>
        <v>2.7213310395309822</v>
      </c>
      <c r="F19" s="81"/>
      <c r="G19" s="120" t="s">
        <v>15</v>
      </c>
      <c r="H19" s="110">
        <v>0.31790999841304546</v>
      </c>
      <c r="I19" s="118">
        <v>450.82332107287385</v>
      </c>
      <c r="J19" s="81">
        <f t="shared" si="2"/>
        <v>0.45082332107287387</v>
      </c>
    </row>
    <row r="20" spans="2:15" ht="16" thickBot="1">
      <c r="B20" s="19" t="s">
        <v>13</v>
      </c>
      <c r="C20" s="20">
        <v>4.4488096236078203</v>
      </c>
      <c r="D20" s="127">
        <v>2805.5556184914776</v>
      </c>
      <c r="E20" s="81">
        <f t="shared" si="0"/>
        <v>2.8055556184914776</v>
      </c>
      <c r="F20" s="81"/>
      <c r="G20" s="81"/>
      <c r="H20" s="81"/>
      <c r="I20" s="126"/>
    </row>
    <row r="21" spans="2:15" ht="16" thickBot="1">
      <c r="D21" s="121"/>
      <c r="E21" s="81"/>
      <c r="F21" s="81"/>
      <c r="G21" s="47" t="s">
        <v>12</v>
      </c>
      <c r="H21" s="110">
        <v>1.3970940964707255</v>
      </c>
      <c r="I21" s="118">
        <v>4310.8534057767829</v>
      </c>
      <c r="J21" s="81">
        <f t="shared" ref="J21:J23" si="3">I21/1000</f>
        <v>4.3108534057767827</v>
      </c>
    </row>
    <row r="22" spans="2:15">
      <c r="B22" s="7" t="s">
        <v>14</v>
      </c>
      <c r="C22" s="30"/>
      <c r="D22" s="122"/>
      <c r="E22" s="81"/>
      <c r="F22" s="81"/>
      <c r="G22" s="47" t="s">
        <v>12</v>
      </c>
      <c r="H22" s="110">
        <v>1.6343129839691393</v>
      </c>
      <c r="I22" s="118">
        <v>2418.8673507908343</v>
      </c>
      <c r="J22" s="81">
        <f t="shared" si="3"/>
        <v>2.4188673507908343</v>
      </c>
    </row>
    <row r="23" spans="2:15">
      <c r="B23" s="10" t="s">
        <v>9</v>
      </c>
      <c r="C23" s="16">
        <v>0.63864249930757322</v>
      </c>
      <c r="D23" s="126">
        <v>324.52349143836801</v>
      </c>
      <c r="E23" s="81">
        <f t="shared" si="0"/>
        <v>0.32452349143836801</v>
      </c>
      <c r="F23" s="81"/>
      <c r="G23" s="47" t="s">
        <v>12</v>
      </c>
      <c r="H23" s="110">
        <v>1.1992788422485376</v>
      </c>
      <c r="I23" s="118">
        <v>1998.7980704141962</v>
      </c>
      <c r="J23" s="81">
        <f t="shared" si="3"/>
        <v>1.9987980704141963</v>
      </c>
    </row>
    <row r="24" spans="2:15">
      <c r="B24" s="10" t="s">
        <v>9</v>
      </c>
      <c r="C24" s="16">
        <v>0.27826548938829421</v>
      </c>
      <c r="D24" s="126">
        <v>534.6340070063751</v>
      </c>
      <c r="E24" s="81">
        <f t="shared" si="0"/>
        <v>0.53463400700637509</v>
      </c>
      <c r="F24" s="81"/>
      <c r="G24" s="47" t="s">
        <v>12</v>
      </c>
      <c r="H24" s="110">
        <v>1.872815870154501</v>
      </c>
      <c r="I24" s="126">
        <v>3133.3744792880207</v>
      </c>
      <c r="J24" s="81">
        <f t="shared" ref="J24:J29" si="4">I24/1000</f>
        <v>3.1333744792880207</v>
      </c>
    </row>
    <row r="25" spans="2:15">
      <c r="B25" s="10" t="s">
        <v>9</v>
      </c>
      <c r="C25" s="16">
        <v>0.58147607769420617</v>
      </c>
      <c r="D25" s="126">
        <v>544.76239393338096</v>
      </c>
      <c r="E25" s="81">
        <f t="shared" si="0"/>
        <v>0.544762393933381</v>
      </c>
      <c r="F25" s="81"/>
      <c r="G25" s="47" t="s">
        <v>12</v>
      </c>
      <c r="H25" s="110">
        <v>1.9720877521705402</v>
      </c>
      <c r="I25" s="126">
        <v>2613.857115600626</v>
      </c>
      <c r="J25" s="81">
        <f t="shared" si="4"/>
        <v>2.6138571156006258</v>
      </c>
    </row>
    <row r="26" spans="2:15">
      <c r="B26" s="10"/>
      <c r="C26" s="29"/>
      <c r="D26" s="118"/>
      <c r="E26" s="81"/>
      <c r="F26" s="81"/>
      <c r="G26" s="47" t="s">
        <v>12</v>
      </c>
      <c r="H26" s="110">
        <v>1.9686563964109798</v>
      </c>
      <c r="I26" s="126">
        <v>3901.8415064000401</v>
      </c>
      <c r="J26" s="81">
        <f t="shared" si="4"/>
        <v>3.9018415064000402</v>
      </c>
    </row>
    <row r="27" spans="2:15">
      <c r="B27" s="18" t="s">
        <v>15</v>
      </c>
      <c r="C27" s="16">
        <v>0.69729654348386638</v>
      </c>
      <c r="D27" s="118">
        <v>523.49590351639631</v>
      </c>
      <c r="E27" s="81">
        <f t="shared" si="0"/>
        <v>0.5234959035163963</v>
      </c>
      <c r="F27" s="81"/>
      <c r="G27" s="120" t="s">
        <v>13</v>
      </c>
      <c r="H27" s="110">
        <v>1.9375384192619027</v>
      </c>
      <c r="I27" s="118">
        <v>4105.4868127067566</v>
      </c>
      <c r="J27" s="81">
        <f t="shared" si="4"/>
        <v>4.105486812706757</v>
      </c>
    </row>
    <row r="28" spans="2:15">
      <c r="B28" s="18" t="s">
        <v>15</v>
      </c>
      <c r="C28" s="16">
        <v>0.63313307912123173</v>
      </c>
      <c r="D28" s="118">
        <v>429.24769797015097</v>
      </c>
      <c r="E28" s="81">
        <f t="shared" si="0"/>
        <v>0.42924769797015094</v>
      </c>
      <c r="F28" s="81"/>
      <c r="G28" s="120" t="s">
        <v>13</v>
      </c>
      <c r="H28" s="110">
        <v>3.1248387453921285</v>
      </c>
      <c r="I28" s="118">
        <v>2721.3310395309823</v>
      </c>
      <c r="J28" s="81">
        <f t="shared" si="4"/>
        <v>2.7213310395309822</v>
      </c>
    </row>
    <row r="29" spans="2:15" ht="16" thickBot="1">
      <c r="B29" s="18" t="s">
        <v>15</v>
      </c>
      <c r="C29" s="16">
        <v>0.31790999841304546</v>
      </c>
      <c r="D29" s="118">
        <v>450.82332107287385</v>
      </c>
      <c r="E29" s="81">
        <f t="shared" si="0"/>
        <v>0.45082332107287387</v>
      </c>
      <c r="F29" s="81"/>
      <c r="G29" s="123" t="s">
        <v>13</v>
      </c>
      <c r="H29" s="124">
        <v>4.4488096236078203</v>
      </c>
      <c r="I29" s="127">
        <v>2805.5556184914776</v>
      </c>
      <c r="J29" s="81">
        <f t="shared" si="4"/>
        <v>2.8055556184914776</v>
      </c>
    </row>
    <row r="30" spans="2:15">
      <c r="B30" s="10"/>
      <c r="C30" s="29"/>
      <c r="D30" s="118"/>
      <c r="E30" s="81"/>
      <c r="F30" s="81"/>
      <c r="G30" s="120" t="s">
        <v>13</v>
      </c>
      <c r="H30" s="110">
        <v>2.6573639712986785</v>
      </c>
      <c r="I30" s="118">
        <v>4189.5377925882376</v>
      </c>
      <c r="J30" s="81">
        <f t="shared" ref="J30:J32" si="5">I30/1000</f>
        <v>4.1895377925882373</v>
      </c>
    </row>
    <row r="31" spans="2:15">
      <c r="B31" s="10" t="s">
        <v>12</v>
      </c>
      <c r="C31" s="16">
        <v>1.872815870154501</v>
      </c>
      <c r="D31" s="126">
        <v>3133.3744792880207</v>
      </c>
      <c r="E31" s="81">
        <f t="shared" si="0"/>
        <v>3.1333744792880207</v>
      </c>
      <c r="F31" s="81"/>
      <c r="G31" s="120" t="s">
        <v>13</v>
      </c>
      <c r="H31" s="110">
        <v>1.593920457697358</v>
      </c>
      <c r="I31" s="118">
        <v>4236.0949100970483</v>
      </c>
      <c r="J31" s="81">
        <f t="shared" si="5"/>
        <v>4.236094910097048</v>
      </c>
    </row>
    <row r="32" spans="2:15">
      <c r="B32" s="10" t="s">
        <v>12</v>
      </c>
      <c r="C32" s="16">
        <v>1.9720877521705402</v>
      </c>
      <c r="D32" s="126">
        <v>2613.857115600626</v>
      </c>
      <c r="E32" s="81">
        <f t="shared" si="0"/>
        <v>2.6138571156006258</v>
      </c>
      <c r="F32" s="81"/>
      <c r="G32" s="120" t="s">
        <v>13</v>
      </c>
      <c r="H32" s="110">
        <v>0.44575455316988682</v>
      </c>
      <c r="I32" s="118">
        <v>1592.9366915081796</v>
      </c>
      <c r="J32" s="81">
        <f t="shared" si="5"/>
        <v>1.5929366915081795</v>
      </c>
    </row>
    <row r="33" spans="2:10">
      <c r="B33" s="10" t="s">
        <v>12</v>
      </c>
      <c r="C33" s="16">
        <v>1.9686563964109798</v>
      </c>
      <c r="D33" s="126">
        <v>3901.8415064000401</v>
      </c>
      <c r="E33" s="81">
        <f t="shared" si="0"/>
        <v>3.9018415064000402</v>
      </c>
      <c r="F33" s="81"/>
      <c r="G33" s="34"/>
      <c r="H33" s="34"/>
      <c r="I33" s="34"/>
      <c r="J33" s="78"/>
    </row>
    <row r="34" spans="2:10">
      <c r="B34" s="10"/>
      <c r="C34" s="29"/>
      <c r="D34" s="118"/>
      <c r="E34" s="81"/>
      <c r="F34" s="81"/>
      <c r="G34" s="34"/>
      <c r="H34" s="34"/>
      <c r="I34" s="34"/>
      <c r="J34" s="78"/>
    </row>
    <row r="35" spans="2:10">
      <c r="B35" s="18" t="s">
        <v>13</v>
      </c>
      <c r="C35" s="16">
        <v>2.6573639712986785</v>
      </c>
      <c r="D35" s="118">
        <v>4189.5377925882376</v>
      </c>
      <c r="E35" s="81">
        <f t="shared" si="0"/>
        <v>4.1895377925882373</v>
      </c>
      <c r="F35" s="81"/>
      <c r="G35" s="34"/>
      <c r="H35" s="34"/>
      <c r="I35" s="34"/>
      <c r="J35" s="78"/>
    </row>
    <row r="36" spans="2:10">
      <c r="B36" s="18" t="s">
        <v>13</v>
      </c>
      <c r="C36" s="16">
        <v>1.593920457697358</v>
      </c>
      <c r="D36" s="118">
        <v>4236.0949100970483</v>
      </c>
      <c r="E36" s="81">
        <f t="shared" si="0"/>
        <v>4.236094910097048</v>
      </c>
      <c r="F36" s="81"/>
      <c r="G36" s="34"/>
      <c r="H36" s="125"/>
      <c r="I36" s="110"/>
      <c r="J36" s="78"/>
    </row>
    <row r="37" spans="2:10" ht="16" thickBot="1">
      <c r="B37" s="19" t="s">
        <v>13</v>
      </c>
      <c r="C37" s="20">
        <v>0.44575455316988682</v>
      </c>
      <c r="D37" s="127">
        <v>1592.9366915081796</v>
      </c>
      <c r="E37" s="81">
        <f t="shared" si="0"/>
        <v>1.5929366915081795</v>
      </c>
      <c r="F37" s="81"/>
      <c r="G37" s="34"/>
      <c r="H37" s="34"/>
      <c r="I37" s="34"/>
      <c r="J37" s="78"/>
    </row>
    <row r="38" spans="2:10">
      <c r="D38" s="126"/>
      <c r="E38" s="81"/>
      <c r="F38" s="81"/>
      <c r="G38" s="34"/>
      <c r="H38" s="34"/>
      <c r="I38" s="34"/>
      <c r="J38" s="78"/>
    </row>
    <row r="39" spans="2:10">
      <c r="G39" s="78"/>
      <c r="H39" s="78"/>
      <c r="I39" s="78"/>
      <c r="J39" s="78"/>
    </row>
    <row r="40" spans="2:10">
      <c r="G40" s="78"/>
      <c r="H40" s="113"/>
      <c r="I40" s="114"/>
      <c r="J40" s="78"/>
    </row>
    <row r="41" spans="2:10">
      <c r="G41" s="78"/>
      <c r="H41" s="78"/>
      <c r="I41" s="78"/>
      <c r="J41" s="7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40"/>
  <sheetViews>
    <sheetView topLeftCell="B1" zoomScale="90" zoomScaleNormal="90" zoomScalePageLayoutView="90" workbookViewId="0">
      <selection activeCell="M7" sqref="M7"/>
    </sheetView>
  </sheetViews>
  <sheetFormatPr baseColWidth="10" defaultColWidth="11" defaultRowHeight="15" x14ac:dyDescent="0"/>
  <cols>
    <col min="3" max="3" width="17" customWidth="1"/>
    <col min="4" max="4" width="14.6640625" style="5" customWidth="1"/>
    <col min="5" max="5" width="22.83203125" style="5" customWidth="1"/>
    <col min="6" max="6" width="16.5" style="81" customWidth="1"/>
    <col min="8" max="8" width="17.83203125" customWidth="1"/>
    <col min="10" max="10" width="14.6640625" customWidth="1"/>
    <col min="11" max="11" width="17" customWidth="1"/>
    <col min="12" max="12" width="20.6640625" customWidth="1"/>
    <col min="13" max="13" width="18" customWidth="1"/>
    <col min="14" max="14" width="19.5" customWidth="1"/>
  </cols>
  <sheetData>
    <row r="4" spans="3:17" ht="16" thickBot="1"/>
    <row r="5" spans="3:17">
      <c r="C5" s="7"/>
      <c r="D5" s="31" t="s">
        <v>16</v>
      </c>
      <c r="E5" s="128" t="s">
        <v>16</v>
      </c>
      <c r="H5" s="7"/>
      <c r="I5" s="31" t="s">
        <v>16</v>
      </c>
      <c r="J5" s="31" t="s">
        <v>119</v>
      </c>
      <c r="K5" s="128" t="s">
        <v>16</v>
      </c>
      <c r="L5" s="81"/>
    </row>
    <row r="6" spans="3:17" ht="16" thickBot="1">
      <c r="C6" s="10"/>
      <c r="D6" s="29" t="s">
        <v>17</v>
      </c>
      <c r="E6" s="119" t="s">
        <v>76</v>
      </c>
      <c r="F6" s="81" t="s">
        <v>102</v>
      </c>
      <c r="H6" s="10"/>
      <c r="I6" s="29" t="s">
        <v>17</v>
      </c>
      <c r="J6" s="29"/>
      <c r="K6" s="119" t="s">
        <v>76</v>
      </c>
      <c r="L6" s="81" t="s">
        <v>102</v>
      </c>
      <c r="M6" t="s">
        <v>120</v>
      </c>
    </row>
    <row r="7" spans="3:17">
      <c r="C7" s="10"/>
      <c r="D7" s="16"/>
      <c r="E7" s="118"/>
      <c r="H7" s="10"/>
      <c r="I7" s="16"/>
      <c r="J7" s="16"/>
      <c r="K7" s="118"/>
      <c r="L7" s="81"/>
      <c r="N7" s="28" t="s">
        <v>5</v>
      </c>
    </row>
    <row r="8" spans="3:17">
      <c r="C8" s="10" t="s">
        <v>8</v>
      </c>
      <c r="D8" s="16"/>
      <c r="E8" s="118"/>
      <c r="H8" s="10" t="s">
        <v>8</v>
      </c>
      <c r="I8" s="16"/>
      <c r="J8" s="16"/>
      <c r="K8" s="118"/>
      <c r="L8" s="81"/>
      <c r="N8" s="29" t="s">
        <v>17</v>
      </c>
      <c r="O8" t="s">
        <v>116</v>
      </c>
      <c r="P8" t="s">
        <v>20</v>
      </c>
      <c r="Q8" t="s">
        <v>115</v>
      </c>
    </row>
    <row r="9" spans="3:17">
      <c r="C9" s="10" t="s">
        <v>9</v>
      </c>
      <c r="D9" s="29">
        <v>2.8904149562727473E-2</v>
      </c>
      <c r="E9" s="119">
        <v>43.934102095744855</v>
      </c>
      <c r="F9" s="81">
        <f>E9/1000</f>
        <v>4.3934102095744852E-2</v>
      </c>
      <c r="H9" s="10" t="s">
        <v>9</v>
      </c>
      <c r="I9" s="29">
        <v>2.8904149562727473E-2</v>
      </c>
      <c r="J9" s="29">
        <f>(I9)/(I9+I22)</f>
        <v>0.70934625943598784</v>
      </c>
      <c r="K9" s="119">
        <v>43.934102095744855</v>
      </c>
      <c r="L9" s="81">
        <f>K9/1000</f>
        <v>4.3934102095744852E-2</v>
      </c>
      <c r="M9" s="29">
        <f>(L9)/(L9+L22)</f>
        <v>0.54591411923127309</v>
      </c>
      <c r="N9" s="10" t="s">
        <v>9</v>
      </c>
      <c r="O9">
        <f>AVERAGE(I9:I14)</f>
        <v>4.5729168819300663E-2</v>
      </c>
      <c r="P9">
        <f>STDEV(I9:I14)</f>
        <v>1.5258992048970332E-2</v>
      </c>
      <c r="Q9">
        <f>TTEST(I9:I14,I15:I20,2,2)</f>
        <v>2.008598896384951E-4</v>
      </c>
    </row>
    <row r="10" spans="3:17">
      <c r="C10" s="10" t="s">
        <v>9</v>
      </c>
      <c r="D10" s="29">
        <v>3.4857043690818802E-2</v>
      </c>
      <c r="E10" s="119">
        <v>32.243886940509995</v>
      </c>
      <c r="F10" s="81">
        <f t="shared" ref="F10:F38" si="0">E10/1000</f>
        <v>3.2243886940509996E-2</v>
      </c>
      <c r="H10" s="10" t="s">
        <v>9</v>
      </c>
      <c r="I10" s="29">
        <v>3.4857043690818802E-2</v>
      </c>
      <c r="J10" s="29">
        <f t="shared" ref="J10:J20" si="1">(I10)/(I10+I23)</f>
        <v>0.66596434849444663</v>
      </c>
      <c r="K10" s="119">
        <v>32.243886940509995</v>
      </c>
      <c r="L10" s="81">
        <f t="shared" ref="L10:L11" si="2">K10/1000</f>
        <v>3.2243886940509996E-2</v>
      </c>
      <c r="M10" s="29">
        <f t="shared" ref="M10:M20" si="3">(L10)/(L10+L23)</f>
        <v>0.51645258336050881</v>
      </c>
      <c r="N10" s="18" t="s">
        <v>11</v>
      </c>
      <c r="O10">
        <f>AVERAGE(I15:I20)</f>
        <v>9.6241745104809706E-2</v>
      </c>
      <c r="P10">
        <f>STDEV(I15:I20)</f>
        <v>1.5488678447147526E-2</v>
      </c>
    </row>
    <row r="11" spans="3:17">
      <c r="C11" s="10" t="s">
        <v>9</v>
      </c>
      <c r="D11" s="29">
        <v>3.6065136279902502E-2</v>
      </c>
      <c r="E11" s="119">
        <v>37.883546512503834</v>
      </c>
      <c r="F11" s="81">
        <f t="shared" si="0"/>
        <v>3.7883546512503835E-2</v>
      </c>
      <c r="H11" s="10" t="s">
        <v>9</v>
      </c>
      <c r="I11" s="29">
        <v>3.6065136279902502E-2</v>
      </c>
      <c r="J11" s="29">
        <f t="shared" si="1"/>
        <v>0.88671781915685821</v>
      </c>
      <c r="K11" s="119">
        <v>37.883546512503834</v>
      </c>
      <c r="L11" s="81">
        <f t="shared" si="2"/>
        <v>3.7883546512503835E-2</v>
      </c>
      <c r="M11" s="29">
        <f t="shared" si="3"/>
        <v>0.5990267923923539</v>
      </c>
      <c r="N11" s="10" t="s">
        <v>12</v>
      </c>
      <c r="O11">
        <f>AVERAGE(I22:I27)</f>
        <v>1.3712763316013876E-2</v>
      </c>
      <c r="P11">
        <f>STDEV(I22:I27)</f>
        <v>5.071384578425148E-3</v>
      </c>
      <c r="Q11">
        <f>TTEST(I22:I27,I28:I33,2,2)</f>
        <v>5.6086094913488628E-2</v>
      </c>
    </row>
    <row r="12" spans="3:17">
      <c r="C12" s="18" t="s">
        <v>15</v>
      </c>
      <c r="D12" s="29">
        <v>0.12375102049071167</v>
      </c>
      <c r="E12" s="119">
        <v>31.207864571207342</v>
      </c>
      <c r="F12" s="81">
        <f t="shared" si="0"/>
        <v>3.120786457120734E-2</v>
      </c>
      <c r="H12" s="10" t="s">
        <v>9</v>
      </c>
      <c r="I12" s="29">
        <v>6.756979022149058E-2</v>
      </c>
      <c r="J12" s="29">
        <f t="shared" si="1"/>
        <v>0.82844263935675355</v>
      </c>
      <c r="K12" s="119">
        <v>55.495746557989975</v>
      </c>
      <c r="L12" s="81">
        <f t="shared" ref="L12:L20" si="4">K12/1000</f>
        <v>5.5495746557989972E-2</v>
      </c>
      <c r="M12" s="29">
        <f t="shared" si="3"/>
        <v>0.61367166234287418</v>
      </c>
      <c r="N12" s="18" t="s">
        <v>13</v>
      </c>
      <c r="O12">
        <f>AVERAGE(I28:I33)</f>
        <v>3.591604893584515E-2</v>
      </c>
      <c r="P12">
        <f>STDEV(I28:I33)</f>
        <v>2.4660083112702163E-2</v>
      </c>
    </row>
    <row r="13" spans="3:17">
      <c r="C13" s="18" t="s">
        <v>15</v>
      </c>
      <c r="D13" s="29">
        <v>9.6758563592636779E-2</v>
      </c>
      <c r="E13" s="119">
        <v>38.915123710037179</v>
      </c>
      <c r="F13" s="81">
        <f t="shared" si="0"/>
        <v>3.8915123710037178E-2</v>
      </c>
      <c r="H13" s="10" t="s">
        <v>9</v>
      </c>
      <c r="I13" s="29">
        <v>4.7487375107053177E-2</v>
      </c>
      <c r="J13" s="29">
        <f t="shared" si="1"/>
        <v>0.71881726974115023</v>
      </c>
      <c r="K13" s="119">
        <v>39.916591849155836</v>
      </c>
      <c r="L13" s="81">
        <f t="shared" si="4"/>
        <v>3.9916591849155837E-2</v>
      </c>
      <c r="M13" s="29">
        <f t="shared" si="3"/>
        <v>0.53621859304605468</v>
      </c>
    </row>
    <row r="14" spans="3:17">
      <c r="C14" s="18" t="s">
        <v>15</v>
      </c>
      <c r="D14" s="29">
        <v>8.9244100120233719E-2</v>
      </c>
      <c r="E14" s="119">
        <v>47.857196546670053</v>
      </c>
      <c r="F14" s="81">
        <f t="shared" si="0"/>
        <v>4.7857196546670054E-2</v>
      </c>
      <c r="H14" s="10" t="s">
        <v>9</v>
      </c>
      <c r="I14" s="29">
        <v>5.9491518053811435E-2</v>
      </c>
      <c r="J14" s="29">
        <f t="shared" si="1"/>
        <v>0.7904269066902716</v>
      </c>
      <c r="K14" s="119">
        <v>55.7352968366977</v>
      </c>
      <c r="L14" s="81">
        <f t="shared" si="4"/>
        <v>5.5735296836697701E-2</v>
      </c>
      <c r="M14" s="29">
        <f t="shared" si="3"/>
        <v>0.54307249043601369</v>
      </c>
    </row>
    <row r="15" spans="3:17">
      <c r="C15" s="10"/>
      <c r="D15" s="29"/>
      <c r="E15" s="119"/>
      <c r="H15" s="18" t="s">
        <v>15</v>
      </c>
      <c r="I15" s="29">
        <v>0.12375102049071167</v>
      </c>
      <c r="J15" s="29">
        <f t="shared" si="1"/>
        <v>0.74309883432794221</v>
      </c>
      <c r="K15" s="119">
        <v>31.207864571207342</v>
      </c>
      <c r="L15" s="81">
        <f t="shared" si="4"/>
        <v>3.120786457120734E-2</v>
      </c>
      <c r="M15" s="29">
        <f t="shared" si="3"/>
        <v>0.45581497616519484</v>
      </c>
    </row>
    <row r="16" spans="3:17">
      <c r="C16" s="10"/>
      <c r="D16" s="29"/>
      <c r="E16" s="119"/>
      <c r="H16" s="18" t="s">
        <v>15</v>
      </c>
      <c r="I16" s="29">
        <v>9.6758563592636779E-2</v>
      </c>
      <c r="J16" s="29">
        <f t="shared" si="1"/>
        <v>0.64687287808651639</v>
      </c>
      <c r="K16" s="119">
        <v>38.915123710037179</v>
      </c>
      <c r="L16" s="81">
        <f t="shared" si="4"/>
        <v>3.8915123710037178E-2</v>
      </c>
      <c r="M16" s="29">
        <f t="shared" si="3"/>
        <v>0.53880201461555799</v>
      </c>
    </row>
    <row r="17" spans="3:13">
      <c r="C17" s="10" t="s">
        <v>12</v>
      </c>
      <c r="D17" s="29">
        <v>1.1843439048946617E-2</v>
      </c>
      <c r="E17" s="119">
        <v>36.543944813191096</v>
      </c>
      <c r="F17" s="81">
        <f t="shared" si="0"/>
        <v>3.65439448131911E-2</v>
      </c>
      <c r="H17" s="18" t="s">
        <v>15</v>
      </c>
      <c r="I17" s="29">
        <v>8.9244100120233719E-2</v>
      </c>
      <c r="J17" s="29">
        <f t="shared" si="1"/>
        <v>0.54966892883908369</v>
      </c>
      <c r="K17" s="119">
        <v>47.857196546670053</v>
      </c>
      <c r="L17" s="81">
        <f t="shared" si="4"/>
        <v>4.7857196546670054E-2</v>
      </c>
      <c r="M17" s="29">
        <f t="shared" si="3"/>
        <v>0.63552838193622196</v>
      </c>
    </row>
    <row r="18" spans="3:13">
      <c r="C18" s="10" t="s">
        <v>12</v>
      </c>
      <c r="D18" s="29">
        <v>1.7483661588105701E-2</v>
      </c>
      <c r="E18" s="119">
        <v>30.189505745227059</v>
      </c>
      <c r="F18" s="81">
        <f t="shared" si="0"/>
        <v>3.0189505745227059E-2</v>
      </c>
      <c r="H18" s="18" t="s">
        <v>15</v>
      </c>
      <c r="I18" s="29">
        <v>0.10153037019877645</v>
      </c>
      <c r="J18" s="29">
        <f t="shared" si="1"/>
        <v>0.82269147536960796</v>
      </c>
      <c r="K18" s="119">
        <v>62.792263305446767</v>
      </c>
      <c r="L18" s="81">
        <f t="shared" si="4"/>
        <v>6.2792263305446766E-2</v>
      </c>
      <c r="M18" s="29">
        <f t="shared" si="3"/>
        <v>0.51917027522028658</v>
      </c>
    </row>
    <row r="19" spans="3:13">
      <c r="C19" s="10" t="s">
        <v>12</v>
      </c>
      <c r="D19" s="29">
        <v>4.607483014243732E-3</v>
      </c>
      <c r="E19" s="119">
        <v>25.358276714145202</v>
      </c>
      <c r="F19" s="81">
        <f t="shared" si="0"/>
        <v>2.53582767141452E-2</v>
      </c>
      <c r="H19" s="18" t="s">
        <v>15</v>
      </c>
      <c r="I19" s="29">
        <v>7.9981782283271893E-2</v>
      </c>
      <c r="J19" s="29">
        <f t="shared" si="1"/>
        <v>0.90003365489320719</v>
      </c>
      <c r="K19" s="119">
        <v>64.703178636054417</v>
      </c>
      <c r="L19" s="81">
        <f t="shared" si="4"/>
        <v>6.4703178636054418E-2</v>
      </c>
      <c r="M19" s="29">
        <f t="shared" si="3"/>
        <v>0.67085263451556876</v>
      </c>
    </row>
    <row r="20" spans="3:13">
      <c r="C20" s="18" t="s">
        <v>13</v>
      </c>
      <c r="D20" s="29">
        <v>4.278270930935181E-2</v>
      </c>
      <c r="E20" s="119">
        <v>37.258215314454624</v>
      </c>
      <c r="F20" s="81">
        <f t="shared" si="0"/>
        <v>3.7258215314454626E-2</v>
      </c>
      <c r="H20" s="18" t="s">
        <v>15</v>
      </c>
      <c r="I20" s="29">
        <v>8.6184633943227756E-2</v>
      </c>
      <c r="J20" s="29">
        <f t="shared" si="1"/>
        <v>0.84332207634531153</v>
      </c>
      <c r="K20" s="119">
        <v>55.643825015041642</v>
      </c>
      <c r="L20" s="81">
        <f t="shared" si="4"/>
        <v>5.5643825015041642E-2</v>
      </c>
      <c r="M20" s="29">
        <f t="shared" si="3"/>
        <v>0.5242891028094705</v>
      </c>
    </row>
    <row r="21" spans="3:13">
      <c r="C21" s="18" t="s">
        <v>13</v>
      </c>
      <c r="D21" s="29">
        <v>5.2820382859490936E-2</v>
      </c>
      <c r="E21" s="119">
        <v>33.310151352832825</v>
      </c>
      <c r="F21" s="81">
        <f t="shared" si="0"/>
        <v>3.3310151352832829E-2</v>
      </c>
      <c r="K21" s="126"/>
    </row>
    <row r="22" spans="3:13" ht="16" thickBot="1">
      <c r="C22" s="19" t="s">
        <v>13</v>
      </c>
      <c r="D22" s="32">
        <v>7.3115632143912576E-2</v>
      </c>
      <c r="E22" s="129">
        <v>27.445807861829728</v>
      </c>
      <c r="F22" s="81">
        <f t="shared" si="0"/>
        <v>2.7445807861829728E-2</v>
      </c>
      <c r="H22" s="10" t="s">
        <v>12</v>
      </c>
      <c r="I22" s="29">
        <v>1.1843439048946617E-2</v>
      </c>
      <c r="J22" s="29"/>
      <c r="K22" s="119">
        <v>36.543944813191096</v>
      </c>
      <c r="L22" s="81">
        <f t="shared" ref="L22:L24" si="5">K22/1000</f>
        <v>3.65439448131911E-2</v>
      </c>
    </row>
    <row r="23" spans="3:13" ht="16" thickBot="1">
      <c r="D23" s="25"/>
      <c r="E23" s="121"/>
      <c r="H23" s="10" t="s">
        <v>12</v>
      </c>
      <c r="I23" s="29">
        <v>1.7483661588105701E-2</v>
      </c>
      <c r="J23" s="29"/>
      <c r="K23" s="119">
        <v>30.189505745227059</v>
      </c>
      <c r="L23" s="81">
        <f t="shared" si="5"/>
        <v>3.0189505745227059E-2</v>
      </c>
    </row>
    <row r="24" spans="3:13">
      <c r="C24" s="7" t="s">
        <v>14</v>
      </c>
      <c r="D24" s="30"/>
      <c r="E24" s="122"/>
      <c r="H24" s="10" t="s">
        <v>12</v>
      </c>
      <c r="I24" s="29">
        <v>4.607483014243732E-3</v>
      </c>
      <c r="J24" s="29"/>
      <c r="K24" s="119">
        <v>25.358276714145202</v>
      </c>
      <c r="L24" s="81">
        <f t="shared" si="5"/>
        <v>2.53582767141452E-2</v>
      </c>
    </row>
    <row r="25" spans="3:13">
      <c r="C25" s="10"/>
      <c r="D25" s="29"/>
      <c r="E25" s="119"/>
      <c r="H25" s="10" t="s">
        <v>12</v>
      </c>
      <c r="I25" s="29">
        <v>1.3992634274133303E-2</v>
      </c>
      <c r="J25" s="29"/>
      <c r="K25" s="119">
        <v>34.936564339532076</v>
      </c>
      <c r="L25" s="81">
        <f t="shared" ref="L25:L33" si="6">K25/1000</f>
        <v>3.4936564339532079E-2</v>
      </c>
    </row>
    <row r="26" spans="3:13">
      <c r="C26" s="10" t="s">
        <v>9</v>
      </c>
      <c r="D26" s="29">
        <v>6.756979022149058E-2</v>
      </c>
      <c r="E26" s="119">
        <v>55.495746557989975</v>
      </c>
      <c r="F26" s="81">
        <f t="shared" si="0"/>
        <v>5.5495746557989972E-2</v>
      </c>
      <c r="H26" s="10" t="s">
        <v>12</v>
      </c>
      <c r="I26" s="29">
        <v>1.8575833313292114E-2</v>
      </c>
      <c r="J26" s="29"/>
      <c r="K26" s="119">
        <v>34.524302903121956</v>
      </c>
      <c r="L26" s="81">
        <f t="shared" si="6"/>
        <v>3.4524302903121959E-2</v>
      </c>
    </row>
    <row r="27" spans="3:13">
      <c r="C27" s="10" t="s">
        <v>9</v>
      </c>
      <c r="D27" s="29">
        <v>4.7487375107053177E-2</v>
      </c>
      <c r="E27" s="119">
        <v>39.916591849155836</v>
      </c>
      <c r="F27" s="81">
        <f t="shared" si="0"/>
        <v>3.9916591849155837E-2</v>
      </c>
      <c r="H27" s="10" t="s">
        <v>12</v>
      </c>
      <c r="I27" s="29">
        <v>1.5773528657361778E-2</v>
      </c>
      <c r="J27" s="29"/>
      <c r="K27" s="119">
        <v>46.894274386749466</v>
      </c>
      <c r="L27" s="81">
        <f t="shared" si="6"/>
        <v>4.6894274386749465E-2</v>
      </c>
    </row>
    <row r="28" spans="3:13">
      <c r="C28" s="10" t="s">
        <v>9</v>
      </c>
      <c r="D28" s="29">
        <v>5.9491518053811435E-2</v>
      </c>
      <c r="E28" s="119">
        <v>55.7352968366977</v>
      </c>
      <c r="F28" s="81">
        <f t="shared" si="0"/>
        <v>5.5735296836697701E-2</v>
      </c>
      <c r="H28" s="18" t="s">
        <v>13</v>
      </c>
      <c r="I28" s="29">
        <v>4.278270930935181E-2</v>
      </c>
      <c r="J28" s="29"/>
      <c r="K28" s="119">
        <v>37.258215314454624</v>
      </c>
      <c r="L28" s="81">
        <f t="shared" si="6"/>
        <v>3.7258215314454626E-2</v>
      </c>
    </row>
    <row r="29" spans="3:13">
      <c r="C29" s="18" t="s">
        <v>15</v>
      </c>
      <c r="D29" s="29">
        <v>0.10153037019877645</v>
      </c>
      <c r="E29" s="119">
        <v>62.792263305446767</v>
      </c>
      <c r="F29" s="81">
        <f t="shared" si="0"/>
        <v>6.2792263305446766E-2</v>
      </c>
      <c r="H29" s="18" t="s">
        <v>13</v>
      </c>
      <c r="I29" s="29">
        <v>5.2820382859490936E-2</v>
      </c>
      <c r="J29" s="29"/>
      <c r="K29" s="119">
        <v>33.310151352832825</v>
      </c>
      <c r="L29" s="81">
        <f t="shared" si="6"/>
        <v>3.3310151352832829E-2</v>
      </c>
    </row>
    <row r="30" spans="3:13" ht="16" thickBot="1">
      <c r="C30" s="18" t="s">
        <v>15</v>
      </c>
      <c r="D30" s="29">
        <v>7.9981782283271893E-2</v>
      </c>
      <c r="E30" s="119">
        <v>64.703178636054417</v>
      </c>
      <c r="F30" s="81">
        <f t="shared" si="0"/>
        <v>6.4703178636054418E-2</v>
      </c>
      <c r="H30" s="19" t="s">
        <v>13</v>
      </c>
      <c r="I30" s="32">
        <v>7.3115632143912576E-2</v>
      </c>
      <c r="J30" s="32"/>
      <c r="K30" s="129">
        <v>27.445807861829728</v>
      </c>
      <c r="L30" s="81">
        <f t="shared" si="6"/>
        <v>2.7445807861829728E-2</v>
      </c>
    </row>
    <row r="31" spans="3:13">
      <c r="C31" s="18" t="s">
        <v>15</v>
      </c>
      <c r="D31" s="29">
        <v>8.6184633943227756E-2</v>
      </c>
      <c r="E31" s="119">
        <v>55.643825015041642</v>
      </c>
      <c r="F31" s="81">
        <f t="shared" si="0"/>
        <v>5.5643825015041642E-2</v>
      </c>
      <c r="H31" s="18" t="s">
        <v>13</v>
      </c>
      <c r="I31" s="29">
        <v>2.1882079350627508E-2</v>
      </c>
      <c r="J31" s="29"/>
      <c r="K31" s="119">
        <v>58.155075751674104</v>
      </c>
      <c r="L31" s="81">
        <f t="shared" si="6"/>
        <v>5.8155075751674105E-2</v>
      </c>
    </row>
    <row r="32" spans="3:13">
      <c r="C32" s="10"/>
      <c r="D32" s="16"/>
      <c r="E32" s="118"/>
      <c r="H32" s="18" t="s">
        <v>13</v>
      </c>
      <c r="I32" s="29">
        <v>8.8835416392675157E-3</v>
      </c>
      <c r="J32" s="29"/>
      <c r="K32" s="119">
        <v>31.745989641830356</v>
      </c>
      <c r="L32" s="81">
        <f t="shared" si="6"/>
        <v>3.1745989641830355E-2</v>
      </c>
    </row>
    <row r="33" spans="3:12">
      <c r="C33" s="10" t="s">
        <v>12</v>
      </c>
      <c r="D33" s="29">
        <v>1.3992634274133303E-2</v>
      </c>
      <c r="E33" s="119">
        <v>34.936564339532076</v>
      </c>
      <c r="F33" s="81">
        <f t="shared" si="0"/>
        <v>3.4936564339532079E-2</v>
      </c>
      <c r="H33" s="18" t="s">
        <v>13</v>
      </c>
      <c r="I33" s="29">
        <v>1.601194831242056E-2</v>
      </c>
      <c r="J33" s="29"/>
      <c r="K33" s="119">
        <v>50.488125309439759</v>
      </c>
      <c r="L33" s="81">
        <f t="shared" si="6"/>
        <v>5.048812530943976E-2</v>
      </c>
    </row>
    <row r="34" spans="3:12">
      <c r="C34" s="10" t="s">
        <v>12</v>
      </c>
      <c r="D34" s="29">
        <v>1.8575833313292114E-2</v>
      </c>
      <c r="E34" s="119">
        <v>34.524302903121956</v>
      </c>
      <c r="F34" s="81">
        <f t="shared" si="0"/>
        <v>3.4524302903121959E-2</v>
      </c>
      <c r="H34" s="78"/>
      <c r="I34" s="78"/>
      <c r="J34" s="78"/>
      <c r="K34" s="78"/>
      <c r="L34" s="78"/>
    </row>
    <row r="35" spans="3:12">
      <c r="C35" s="10" t="s">
        <v>12</v>
      </c>
      <c r="D35" s="29">
        <v>1.5773528657361778E-2</v>
      </c>
      <c r="E35" s="119">
        <v>46.894274386749466</v>
      </c>
      <c r="F35" s="81">
        <f t="shared" si="0"/>
        <v>4.6894274386749465E-2</v>
      </c>
      <c r="H35" s="78"/>
      <c r="I35" s="78"/>
      <c r="J35" s="78"/>
      <c r="K35" s="78"/>
      <c r="L35" s="78"/>
    </row>
    <row r="36" spans="3:12">
      <c r="C36" s="18" t="s">
        <v>13</v>
      </c>
      <c r="D36" s="29">
        <v>2.1882079350627508E-2</v>
      </c>
      <c r="E36" s="119">
        <v>58.155075751674104</v>
      </c>
      <c r="F36" s="81">
        <f t="shared" si="0"/>
        <v>5.8155075751674105E-2</v>
      </c>
      <c r="H36" s="78"/>
      <c r="I36" s="78"/>
      <c r="J36" s="78"/>
      <c r="K36" s="78"/>
      <c r="L36" s="78"/>
    </row>
    <row r="37" spans="3:12">
      <c r="C37" s="18" t="s">
        <v>13</v>
      </c>
      <c r="D37" s="29">
        <v>8.8835416392675157E-3</v>
      </c>
      <c r="E37" s="119">
        <v>31.745989641830356</v>
      </c>
      <c r="F37" s="81">
        <f t="shared" si="0"/>
        <v>3.1745989641830355E-2</v>
      </c>
      <c r="H37" s="78"/>
      <c r="I37" s="114"/>
      <c r="J37" s="114"/>
      <c r="K37" s="114"/>
      <c r="L37" s="78"/>
    </row>
    <row r="38" spans="3:12" ht="16" thickBot="1">
      <c r="C38" s="19" t="s">
        <v>13</v>
      </c>
      <c r="D38" s="32">
        <v>1.601194831242056E-2</v>
      </c>
      <c r="E38" s="129">
        <v>50.488125309439759</v>
      </c>
      <c r="F38" s="81">
        <f t="shared" si="0"/>
        <v>5.048812530943976E-2</v>
      </c>
      <c r="H38" s="78"/>
      <c r="I38" s="78"/>
      <c r="J38" s="78"/>
      <c r="K38" s="78"/>
      <c r="L38" s="78"/>
    </row>
    <row r="39" spans="3:12">
      <c r="H39" s="78"/>
      <c r="I39" s="78"/>
      <c r="J39" s="78"/>
      <c r="K39" s="78"/>
      <c r="L39" s="78"/>
    </row>
    <row r="40" spans="3:12">
      <c r="H40" s="78"/>
      <c r="I40" s="78"/>
      <c r="J40" s="78"/>
      <c r="K40" s="78"/>
      <c r="L40" s="7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workbookViewId="0">
      <selection activeCell="F10" sqref="F10"/>
    </sheetView>
  </sheetViews>
  <sheetFormatPr baseColWidth="10" defaultColWidth="11" defaultRowHeight="15" x14ac:dyDescent="0"/>
  <cols>
    <col min="1" max="1" width="20.1640625" style="55" customWidth="1"/>
    <col min="2" max="4" width="20.6640625" customWidth="1"/>
    <col min="6" max="6" width="18.33203125" customWidth="1"/>
    <col min="8" max="12" width="20.6640625" customWidth="1"/>
  </cols>
  <sheetData>
    <row r="2" spans="1:9" ht="23">
      <c r="B2" s="115"/>
      <c r="C2" s="115"/>
      <c r="D2" s="115"/>
    </row>
    <row r="5" spans="1:9">
      <c r="A5" s="74"/>
      <c r="B5" s="69"/>
      <c r="C5" s="73"/>
      <c r="D5" s="73"/>
    </row>
    <row r="6" spans="1:9">
      <c r="A6" s="70" t="s">
        <v>34</v>
      </c>
      <c r="B6" s="70" t="s">
        <v>35</v>
      </c>
      <c r="C6" s="70" t="s">
        <v>36</v>
      </c>
      <c r="D6" s="70" t="s">
        <v>37</v>
      </c>
      <c r="E6" s="70" t="s">
        <v>62</v>
      </c>
      <c r="F6" s="70" t="s">
        <v>111</v>
      </c>
      <c r="G6" s="69"/>
      <c r="H6" s="69"/>
      <c r="I6" s="69"/>
    </row>
    <row r="7" spans="1:9">
      <c r="A7" s="74"/>
      <c r="B7" s="70"/>
      <c r="C7" s="70" t="s">
        <v>38</v>
      </c>
      <c r="D7" s="70" t="s">
        <v>38</v>
      </c>
    </row>
    <row r="8" spans="1:9">
      <c r="B8" s="70"/>
      <c r="C8" s="71"/>
      <c r="D8" s="72"/>
      <c r="F8" t="s">
        <v>113</v>
      </c>
      <c r="G8" t="s">
        <v>114</v>
      </c>
    </row>
    <row r="9" spans="1:9">
      <c r="A9" s="75" t="s">
        <v>1</v>
      </c>
      <c r="B9" s="70" t="s">
        <v>39</v>
      </c>
      <c r="C9" s="71">
        <v>1.7435246976832819</v>
      </c>
      <c r="D9" s="72">
        <v>8.5319066228738158</v>
      </c>
      <c r="E9">
        <f>D9/C9</f>
        <v>4.89348194161553</v>
      </c>
      <c r="F9">
        <f>C9/0.42*14</f>
        <v>58.117489922776066</v>
      </c>
      <c r="G9">
        <f>D9/0.42*12</f>
        <v>243.76876065353758</v>
      </c>
    </row>
    <row r="10" spans="1:9">
      <c r="A10" s="75" t="s">
        <v>1</v>
      </c>
      <c r="B10" s="70" t="s">
        <v>40</v>
      </c>
      <c r="C10" s="71">
        <v>1.4664854626781429</v>
      </c>
      <c r="D10" s="72">
        <v>7.5104484078331808</v>
      </c>
      <c r="E10">
        <f t="shared" ref="E10:E34" si="0">D10/C10</f>
        <v>5.1213930168236095</v>
      </c>
      <c r="F10">
        <f t="shared" ref="F10:F14" si="1">C10/0.42*14</f>
        <v>48.882848755938099</v>
      </c>
      <c r="G10">
        <f t="shared" ref="G10:G14" si="2">D10/0.42*12</f>
        <v>214.58424022380515</v>
      </c>
    </row>
    <row r="11" spans="1:9">
      <c r="A11" s="75" t="s">
        <v>1</v>
      </c>
      <c r="B11" s="70" t="s">
        <v>41</v>
      </c>
      <c r="C11" s="71">
        <v>1.4174919976355385</v>
      </c>
      <c r="D11" s="72">
        <v>8.1554757374772837</v>
      </c>
      <c r="E11">
        <f t="shared" si="0"/>
        <v>5.7534545176135774</v>
      </c>
      <c r="F11">
        <f t="shared" si="1"/>
        <v>47.249733254517949</v>
      </c>
      <c r="G11">
        <f t="shared" si="2"/>
        <v>233.01359249935098</v>
      </c>
    </row>
    <row r="12" spans="1:9">
      <c r="A12" s="55" t="s">
        <v>2</v>
      </c>
      <c r="B12" s="70" t="s">
        <v>42</v>
      </c>
      <c r="C12" s="71">
        <v>1.7256160548633284</v>
      </c>
      <c r="D12" s="72">
        <v>8.7739966917183452</v>
      </c>
      <c r="E12">
        <f t="shared" si="0"/>
        <v>5.0845590286381865</v>
      </c>
      <c r="F12">
        <f t="shared" si="1"/>
        <v>57.520535162110953</v>
      </c>
      <c r="G12">
        <f t="shared" si="2"/>
        <v>250.68561976338131</v>
      </c>
    </row>
    <row r="13" spans="1:9">
      <c r="A13" s="55" t="s">
        <v>2</v>
      </c>
      <c r="B13" s="70" t="s">
        <v>43</v>
      </c>
      <c r="C13" s="71">
        <v>1.9723099130786887</v>
      </c>
      <c r="D13" s="72">
        <v>9.9556715466513541</v>
      </c>
      <c r="E13">
        <f t="shared" si="0"/>
        <v>5.0477216996344101</v>
      </c>
      <c r="F13">
        <f t="shared" si="1"/>
        <v>65.743663769289626</v>
      </c>
      <c r="G13">
        <f t="shared" si="2"/>
        <v>284.44775847575301</v>
      </c>
    </row>
    <row r="14" spans="1:9">
      <c r="A14" s="55" t="s">
        <v>2</v>
      </c>
      <c r="B14" s="70" t="s">
        <v>44</v>
      </c>
      <c r="C14" s="71">
        <v>2.081529288152796</v>
      </c>
      <c r="D14" s="72">
        <v>11.418341458684141</v>
      </c>
      <c r="E14">
        <f t="shared" si="0"/>
        <v>5.4855540701121139</v>
      </c>
      <c r="F14">
        <f t="shared" si="1"/>
        <v>69.384309605093208</v>
      </c>
      <c r="G14">
        <f t="shared" si="2"/>
        <v>326.23832739097543</v>
      </c>
    </row>
    <row r="15" spans="1:9">
      <c r="A15" s="75" t="s">
        <v>1</v>
      </c>
      <c r="B15" s="70" t="s">
        <v>45</v>
      </c>
      <c r="C15" s="71">
        <v>4.8497449023718406</v>
      </c>
      <c r="D15" s="72">
        <v>41.389603479571527</v>
      </c>
      <c r="E15">
        <f t="shared" si="0"/>
        <v>8.5343877487925841</v>
      </c>
      <c r="F15">
        <f>C15/0.75*14</f>
        <v>90.528571510941035</v>
      </c>
      <c r="G15">
        <f>D15/0.75*12</f>
        <v>662.23365567314443</v>
      </c>
    </row>
    <row r="16" spans="1:9">
      <c r="A16" s="75" t="s">
        <v>1</v>
      </c>
      <c r="B16" s="70" t="s">
        <v>46</v>
      </c>
      <c r="C16" s="71">
        <v>4.1721083842034501</v>
      </c>
      <c r="D16" s="72">
        <v>40.442315940468269</v>
      </c>
      <c r="E16">
        <f t="shared" si="0"/>
        <v>9.6934960015880858</v>
      </c>
      <c r="F16">
        <f t="shared" ref="F16:F20" si="3">C16/0.75*14</f>
        <v>77.879356505131071</v>
      </c>
      <c r="G16">
        <f t="shared" ref="G16:G20" si="4">D16/0.75*12</f>
        <v>647.07705504749231</v>
      </c>
    </row>
    <row r="17" spans="1:7">
      <c r="A17" s="75" t="s">
        <v>1</v>
      </c>
      <c r="B17" s="70" t="s">
        <v>48</v>
      </c>
      <c r="C17" s="71">
        <v>2.7295578202443673</v>
      </c>
      <c r="D17" s="72">
        <v>21.273491643984126</v>
      </c>
      <c r="E17">
        <f t="shared" si="0"/>
        <v>7.7937501401159501</v>
      </c>
      <c r="F17">
        <f t="shared" si="3"/>
        <v>50.951745977894852</v>
      </c>
      <c r="G17">
        <f t="shared" si="4"/>
        <v>340.37586630374602</v>
      </c>
    </row>
    <row r="18" spans="1:7">
      <c r="A18" s="55" t="s">
        <v>2</v>
      </c>
      <c r="B18" s="70" t="s">
        <v>47</v>
      </c>
      <c r="C18" s="71">
        <v>5.1322198085937139</v>
      </c>
      <c r="D18" s="72">
        <v>37.216456794778324</v>
      </c>
      <c r="E18">
        <f t="shared" si="0"/>
        <v>7.2515321211419534</v>
      </c>
      <c r="F18">
        <f t="shared" si="3"/>
        <v>95.801436427082649</v>
      </c>
      <c r="G18">
        <f t="shared" si="4"/>
        <v>595.46330871645318</v>
      </c>
    </row>
    <row r="19" spans="1:7">
      <c r="A19" s="55" t="s">
        <v>2</v>
      </c>
      <c r="B19" s="70" t="s">
        <v>47</v>
      </c>
      <c r="C19" s="71">
        <v>3.7966931056585156</v>
      </c>
      <c r="D19" s="72">
        <v>33.537857344795455</v>
      </c>
      <c r="E19">
        <f t="shared" si="0"/>
        <v>8.8334391038378381</v>
      </c>
      <c r="F19">
        <f t="shared" si="3"/>
        <v>70.871604638958956</v>
      </c>
      <c r="G19">
        <f t="shared" si="4"/>
        <v>536.60571751672728</v>
      </c>
    </row>
    <row r="20" spans="1:7">
      <c r="A20" s="55" t="s">
        <v>2</v>
      </c>
      <c r="B20" s="70" t="s">
        <v>49</v>
      </c>
      <c r="C20" s="71">
        <v>5.0880609957804968</v>
      </c>
      <c r="D20" s="72">
        <v>34.716276338497671</v>
      </c>
      <c r="E20">
        <f t="shared" si="0"/>
        <v>6.8230857230854154</v>
      </c>
      <c r="F20">
        <f t="shared" si="3"/>
        <v>94.977138587902616</v>
      </c>
      <c r="G20">
        <f t="shared" si="4"/>
        <v>555.46042141596274</v>
      </c>
    </row>
    <row r="21" spans="1:7">
      <c r="B21" s="70"/>
      <c r="C21" s="71"/>
      <c r="D21" s="72"/>
    </row>
    <row r="22" spans="1:7">
      <c r="A22" s="75" t="s">
        <v>1</v>
      </c>
      <c r="B22" s="70" t="s">
        <v>56</v>
      </c>
      <c r="C22" s="71">
        <v>2.7297592585615793</v>
      </c>
      <c r="D22" s="72">
        <v>14.44622940627073</v>
      </c>
      <c r="E22">
        <f t="shared" si="0"/>
        <v>5.2921258022888926</v>
      </c>
      <c r="F22">
        <f>C22/0.42*14</f>
        <v>90.99197528538599</v>
      </c>
      <c r="G22">
        <f>D22/0.42*12</f>
        <v>412.74941160773511</v>
      </c>
    </row>
    <row r="23" spans="1:7">
      <c r="A23" s="75" t="s">
        <v>1</v>
      </c>
      <c r="B23" s="70" t="s">
        <v>59</v>
      </c>
      <c r="C23" s="71">
        <v>2.0002896522412259</v>
      </c>
      <c r="D23" s="72">
        <v>11.31347964165654</v>
      </c>
      <c r="E23">
        <f t="shared" si="0"/>
        <v>5.6559206957754062</v>
      </c>
      <c r="F23">
        <f t="shared" ref="F23:F27" si="5">C23/0.42*14</f>
        <v>66.676321741374196</v>
      </c>
      <c r="G23">
        <f t="shared" ref="G23:G27" si="6">D23/0.42*12</f>
        <v>323.24227547590112</v>
      </c>
    </row>
    <row r="24" spans="1:7">
      <c r="A24" s="75" t="s">
        <v>1</v>
      </c>
      <c r="B24" s="70" t="s">
        <v>60</v>
      </c>
      <c r="C24" s="71">
        <v>2.3288569760609903</v>
      </c>
      <c r="D24" s="72">
        <v>13.309259083019141</v>
      </c>
      <c r="E24">
        <f t="shared" si="0"/>
        <v>5.7149319257596973</v>
      </c>
      <c r="F24">
        <f t="shared" si="5"/>
        <v>77.628565868699681</v>
      </c>
      <c r="G24">
        <f t="shared" si="6"/>
        <v>380.26454522911831</v>
      </c>
    </row>
    <row r="25" spans="1:7">
      <c r="A25" s="55" t="s">
        <v>2</v>
      </c>
      <c r="B25" s="70" t="s">
        <v>57</v>
      </c>
      <c r="C25" s="71">
        <v>1.7724199166723587</v>
      </c>
      <c r="D25" s="72">
        <v>9.5596922419732291</v>
      </c>
      <c r="E25">
        <f t="shared" si="0"/>
        <v>5.3935820468104057</v>
      </c>
      <c r="F25">
        <f t="shared" si="5"/>
        <v>59.080663889078629</v>
      </c>
      <c r="G25">
        <f t="shared" si="6"/>
        <v>273.13406405637795</v>
      </c>
    </row>
    <row r="26" spans="1:7">
      <c r="A26" s="55" t="s">
        <v>2</v>
      </c>
      <c r="B26" s="70" t="s">
        <v>58</v>
      </c>
      <c r="C26" s="71">
        <v>2.6607074172010758</v>
      </c>
      <c r="D26" s="72">
        <v>13.803015921903489</v>
      </c>
      <c r="E26">
        <f t="shared" si="0"/>
        <v>5.1877240739320127</v>
      </c>
      <c r="F26">
        <f t="shared" si="5"/>
        <v>88.690247240035859</v>
      </c>
      <c r="G26">
        <f t="shared" si="6"/>
        <v>394.37188348295683</v>
      </c>
    </row>
    <row r="27" spans="1:7">
      <c r="A27" s="55" t="s">
        <v>2</v>
      </c>
      <c r="B27" s="70" t="s">
        <v>61</v>
      </c>
      <c r="C27" s="71">
        <v>2.1804360886120859</v>
      </c>
      <c r="D27" s="72">
        <v>13.10827914628565</v>
      </c>
      <c r="E27">
        <f t="shared" si="0"/>
        <v>6.0117694871898166</v>
      </c>
      <c r="F27">
        <f t="shared" si="5"/>
        <v>72.681202953736204</v>
      </c>
      <c r="G27">
        <f t="shared" si="6"/>
        <v>374.52226132244715</v>
      </c>
    </row>
    <row r="29" spans="1:7">
      <c r="A29" s="75" t="s">
        <v>1</v>
      </c>
      <c r="B29" s="70" t="s">
        <v>50</v>
      </c>
      <c r="C29" s="71">
        <v>4.8052533579122381</v>
      </c>
      <c r="D29" s="72">
        <v>38.335321061150402</v>
      </c>
      <c r="E29">
        <f t="shared" si="0"/>
        <v>7.9777939279784693</v>
      </c>
      <c r="F29">
        <f t="shared" ref="F29" si="7">C29/0.75*14</f>
        <v>89.698062681028446</v>
      </c>
      <c r="G29">
        <f t="shared" ref="G29" si="8">D29/0.75*12</f>
        <v>613.36513697840644</v>
      </c>
    </row>
    <row r="30" spans="1:7">
      <c r="A30" s="75" t="s">
        <v>1</v>
      </c>
      <c r="B30" s="70" t="s">
        <v>53</v>
      </c>
      <c r="C30" s="71">
        <v>4.2623447434243866</v>
      </c>
      <c r="D30" s="72">
        <v>35.898563085689105</v>
      </c>
      <c r="E30">
        <f t="shared" si="0"/>
        <v>8.4222570548922899</v>
      </c>
      <c r="F30">
        <f t="shared" ref="F30:F34" si="9">C30/0.75*14</f>
        <v>79.563768543921881</v>
      </c>
      <c r="G30">
        <f t="shared" ref="G30:G34" si="10">D30/0.75*12</f>
        <v>574.37700937102568</v>
      </c>
    </row>
    <row r="31" spans="1:7">
      <c r="A31" s="75" t="s">
        <v>1</v>
      </c>
      <c r="B31" s="70" t="s">
        <v>54</v>
      </c>
      <c r="C31" s="71">
        <v>3.8280273686972257</v>
      </c>
      <c r="D31" s="72">
        <v>31.484584210450947</v>
      </c>
      <c r="E31">
        <f t="shared" si="0"/>
        <v>8.2247542083707579</v>
      </c>
      <c r="F31">
        <f t="shared" si="9"/>
        <v>71.456510882348212</v>
      </c>
      <c r="G31">
        <f t="shared" si="10"/>
        <v>503.75334736721516</v>
      </c>
    </row>
    <row r="32" spans="1:7">
      <c r="A32" s="55" t="s">
        <v>2</v>
      </c>
      <c r="B32" s="70" t="s">
        <v>51</v>
      </c>
      <c r="C32" s="71">
        <v>4.1549239512136511</v>
      </c>
      <c r="D32" s="72">
        <v>30.891379367595608</v>
      </c>
      <c r="E32">
        <f t="shared" si="0"/>
        <v>7.4348844239549203</v>
      </c>
      <c r="F32">
        <f t="shared" si="9"/>
        <v>77.558580422654813</v>
      </c>
      <c r="G32">
        <f t="shared" si="10"/>
        <v>494.26206988152967</v>
      </c>
    </row>
    <row r="33" spans="1:7">
      <c r="A33" s="55" t="s">
        <v>2</v>
      </c>
      <c r="B33" s="70" t="s">
        <v>52</v>
      </c>
      <c r="C33" s="71">
        <v>5.4277567196227485</v>
      </c>
      <c r="D33" s="72">
        <v>36.140382460784579</v>
      </c>
      <c r="E33">
        <f t="shared" si="0"/>
        <v>6.6584381591989414</v>
      </c>
      <c r="F33">
        <f t="shared" si="9"/>
        <v>101.31812543295797</v>
      </c>
      <c r="G33">
        <f t="shared" si="10"/>
        <v>578.24611937255327</v>
      </c>
    </row>
    <row r="34" spans="1:7">
      <c r="A34" s="55" t="s">
        <v>2</v>
      </c>
      <c r="B34" s="70" t="s">
        <v>55</v>
      </c>
      <c r="C34" s="71">
        <v>4.2102066038499313</v>
      </c>
      <c r="D34" s="72">
        <v>34.222556806814978</v>
      </c>
      <c r="E34">
        <f t="shared" si="0"/>
        <v>8.1284744495723587</v>
      </c>
      <c r="F34">
        <f t="shared" si="9"/>
        <v>78.590523271865393</v>
      </c>
      <c r="G34">
        <f t="shared" si="10"/>
        <v>547.56090890903965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7"/>
  <sheetViews>
    <sheetView workbookViewId="0">
      <selection activeCell="L4" sqref="L4:N8"/>
    </sheetView>
  </sheetViews>
  <sheetFormatPr baseColWidth="10" defaultColWidth="11" defaultRowHeight="15" x14ac:dyDescent="0"/>
  <cols>
    <col min="2" max="2" width="29.1640625" customWidth="1"/>
    <col min="3" max="3" width="20.33203125" customWidth="1"/>
    <col min="4" max="4" width="18.33203125" customWidth="1"/>
    <col min="5" max="5" width="17.83203125" customWidth="1"/>
    <col min="6" max="6" width="19.33203125" customWidth="1"/>
    <col min="7" max="7" width="19.83203125" style="81" customWidth="1"/>
  </cols>
  <sheetData>
    <row r="3" spans="2:10" ht="16" thickBot="1">
      <c r="H3" t="s">
        <v>3</v>
      </c>
      <c r="I3" t="s">
        <v>73</v>
      </c>
    </row>
    <row r="4" spans="2:10" ht="48">
      <c r="B4" s="7"/>
      <c r="C4" s="8"/>
      <c r="D4" s="133" t="s">
        <v>19</v>
      </c>
      <c r="E4" s="133" t="s">
        <v>103</v>
      </c>
      <c r="F4" s="133" t="s">
        <v>74</v>
      </c>
      <c r="G4" s="133" t="s">
        <v>104</v>
      </c>
      <c r="H4" s="133" t="s">
        <v>110</v>
      </c>
      <c r="I4" s="133"/>
      <c r="J4" s="9"/>
    </row>
    <row r="5" spans="2:10">
      <c r="B5" s="10" t="s">
        <v>21</v>
      </c>
      <c r="C5" s="14" t="s">
        <v>3</v>
      </c>
      <c r="D5" s="112">
        <v>-1.42329148189948</v>
      </c>
      <c r="E5" s="112">
        <v>-11.562829050089587</v>
      </c>
      <c r="F5" s="112">
        <v>-1.1562829050089587E-2</v>
      </c>
      <c r="G5" s="112">
        <v>-0.13875394860107504</v>
      </c>
      <c r="H5" s="34">
        <f>G5*1000</f>
        <v>-138.75394860107505</v>
      </c>
      <c r="I5" s="34">
        <f>H5-H6</f>
        <v>24.424882844909945</v>
      </c>
      <c r="J5" s="15">
        <f>F5*32</f>
        <v>-0.37001052960286679</v>
      </c>
    </row>
    <row r="6" spans="2:10">
      <c r="B6" s="10"/>
      <c r="C6" s="14" t="s">
        <v>4</v>
      </c>
      <c r="D6" s="112">
        <v>-1.673833740696747</v>
      </c>
      <c r="E6" s="112">
        <v>-13.598235953832083</v>
      </c>
      <c r="F6" s="112">
        <v>-1.3598235953832083E-2</v>
      </c>
      <c r="G6" s="112">
        <v>-0.163178831445985</v>
      </c>
      <c r="H6" s="34">
        <f t="shared" ref="H6:H35" si="0">G6*1000</f>
        <v>-163.178831445985</v>
      </c>
      <c r="I6" s="34"/>
      <c r="J6" s="15">
        <f t="shared" ref="J6:J35" si="1">F6*32</f>
        <v>-0.43514355052262665</v>
      </c>
    </row>
    <row r="7" spans="2:10">
      <c r="B7" s="10"/>
      <c r="C7" s="14" t="s">
        <v>3</v>
      </c>
      <c r="D7" s="112">
        <v>-4.1314872615834872</v>
      </c>
      <c r="E7" s="112">
        <v>-33.496827490069144</v>
      </c>
      <c r="F7" s="112">
        <v>-3.3496827490069145E-2</v>
      </c>
      <c r="G7" s="112">
        <v>-0.40196192988082974</v>
      </c>
      <c r="H7" s="34">
        <f t="shared" si="0"/>
        <v>-401.96192988082976</v>
      </c>
      <c r="I7" s="34">
        <f>H7-H8</f>
        <v>318.40017298132432</v>
      </c>
      <c r="J7" s="15">
        <f t="shared" si="1"/>
        <v>-1.0718984796822126</v>
      </c>
    </row>
    <row r="8" spans="2:10">
      <c r="B8" s="10"/>
      <c r="C8" s="14" t="s">
        <v>4</v>
      </c>
      <c r="D8" s="112">
        <v>-3.9019613905033346</v>
      </c>
      <c r="E8" s="131">
        <v>-60.03017523851284</v>
      </c>
      <c r="F8" s="112">
        <v>-6.003017523851284E-2</v>
      </c>
      <c r="G8" s="112">
        <v>-0.72036210286215407</v>
      </c>
      <c r="H8" s="34">
        <f t="shared" si="0"/>
        <v>-720.36210286215407</v>
      </c>
      <c r="I8" s="34"/>
      <c r="J8" s="15">
        <f t="shared" si="1"/>
        <v>-1.9209656076324109</v>
      </c>
    </row>
    <row r="9" spans="2:10">
      <c r="B9" s="10"/>
      <c r="C9" s="132" t="s">
        <v>3</v>
      </c>
      <c r="D9" s="112">
        <v>-5.4664600165620536</v>
      </c>
      <c r="E9" s="112">
        <v>-112.58805149496082</v>
      </c>
      <c r="F9" s="112">
        <v>-0.11258805149496082</v>
      </c>
      <c r="G9" s="112">
        <v>-1.3510566179395298</v>
      </c>
      <c r="H9" s="34">
        <f t="shared" si="0"/>
        <v>-1351.0566179395298</v>
      </c>
      <c r="I9" s="34">
        <f>H9-H10</f>
        <v>64.969052203973206</v>
      </c>
      <c r="J9" s="15">
        <f t="shared" si="1"/>
        <v>-3.6028176478387461</v>
      </c>
    </row>
    <row r="10" spans="2:10">
      <c r="B10" s="10"/>
      <c r="C10" s="14" t="s">
        <v>4</v>
      </c>
      <c r="D10" s="112">
        <v>-5.729328886357151</v>
      </c>
      <c r="E10" s="112">
        <v>-118.00213917862524</v>
      </c>
      <c r="F10" s="112">
        <v>-0.11800213917862525</v>
      </c>
      <c r="G10" s="112">
        <v>-1.416025670143503</v>
      </c>
      <c r="H10" s="34">
        <f t="shared" si="0"/>
        <v>-1416.025670143503</v>
      </c>
      <c r="I10" s="34"/>
      <c r="J10" s="15">
        <f t="shared" si="1"/>
        <v>-3.7760684537160079</v>
      </c>
    </row>
    <row r="11" spans="2:10">
      <c r="B11" s="10"/>
      <c r="C11" s="132" t="s">
        <v>105</v>
      </c>
      <c r="D11" s="112">
        <v>-1.1679324808250833</v>
      </c>
      <c r="E11" s="112">
        <v>-3.8368663675885926</v>
      </c>
      <c r="F11" s="112">
        <v>-3.8368663675885924E-3</v>
      </c>
      <c r="G11" s="112">
        <v>-4.6042396411063106E-2</v>
      </c>
      <c r="H11" s="34">
        <f t="shared" si="0"/>
        <v>-46.042396411063109</v>
      </c>
      <c r="I11" s="34">
        <f>H11-H12</f>
        <v>18.803712933510624</v>
      </c>
      <c r="J11" s="15">
        <f t="shared" si="1"/>
        <v>-0.12277972376283496</v>
      </c>
    </row>
    <row r="12" spans="2:10">
      <c r="B12" s="10"/>
      <c r="C12" s="14" t="s">
        <v>4</v>
      </c>
      <c r="D12" s="112">
        <v>-2.88024802338815</v>
      </c>
      <c r="E12" s="131">
        <v>-5.4038424453811444</v>
      </c>
      <c r="F12" s="112">
        <v>-5.4038424453811441E-3</v>
      </c>
      <c r="G12" s="112">
        <v>-6.484610934457373E-2</v>
      </c>
      <c r="H12" s="34">
        <f t="shared" si="0"/>
        <v>-64.846109344573733</v>
      </c>
      <c r="I12" s="34"/>
      <c r="J12" s="15">
        <f t="shared" si="1"/>
        <v>-0.17292295825219661</v>
      </c>
    </row>
    <row r="13" spans="2:10">
      <c r="B13" s="10"/>
      <c r="C13" s="132" t="s">
        <v>3</v>
      </c>
      <c r="D13" s="112">
        <v>-0.51033574559117212</v>
      </c>
      <c r="E13" s="112">
        <v>-4.1611991563587907</v>
      </c>
      <c r="F13" s="112">
        <v>-4.1611991563587905E-3</v>
      </c>
      <c r="G13" s="112">
        <v>-4.9934389876305482E-2</v>
      </c>
      <c r="H13" s="34">
        <f t="shared" si="0"/>
        <v>-49.934389876305481</v>
      </c>
      <c r="I13" s="34">
        <f>H13-H14</f>
        <v>295.80126655589544</v>
      </c>
      <c r="J13" s="15">
        <f t="shared" si="1"/>
        <v>-0.1331583730034813</v>
      </c>
    </row>
    <row r="14" spans="2:10">
      <c r="B14" s="10"/>
      <c r="C14" s="14" t="s">
        <v>4</v>
      </c>
      <c r="D14" s="112">
        <v>-3.3709226502139598</v>
      </c>
      <c r="E14" s="131">
        <v>-28.811304702683415</v>
      </c>
      <c r="F14" s="112">
        <v>-2.8811304702683414E-2</v>
      </c>
      <c r="G14" s="112">
        <v>-0.34573565643220094</v>
      </c>
      <c r="H14" s="34">
        <f t="shared" si="0"/>
        <v>-345.73565643220093</v>
      </c>
      <c r="I14" s="34"/>
      <c r="J14" s="15">
        <f t="shared" si="1"/>
        <v>-0.92196175048586926</v>
      </c>
    </row>
    <row r="15" spans="2:10">
      <c r="B15" s="10"/>
      <c r="C15" s="14"/>
      <c r="D15" s="34"/>
      <c r="E15" s="34"/>
      <c r="F15" s="112"/>
      <c r="G15" s="112"/>
      <c r="H15" s="34"/>
      <c r="I15" s="34"/>
      <c r="J15" s="15"/>
    </row>
    <row r="16" spans="2:10">
      <c r="B16" s="33" t="s">
        <v>22</v>
      </c>
      <c r="C16" s="14" t="s">
        <v>3</v>
      </c>
      <c r="D16" s="112">
        <v>-1.220856167144182</v>
      </c>
      <c r="E16" s="112">
        <v>-9.9317238034558848</v>
      </c>
      <c r="F16" s="112">
        <v>-9.9317238034558851E-3</v>
      </c>
      <c r="G16" s="112">
        <v>-0.11918068564147062</v>
      </c>
      <c r="H16" s="34">
        <f t="shared" si="0"/>
        <v>-119.18068564147062</v>
      </c>
      <c r="I16" s="34">
        <f>H16-H17</f>
        <v>-74.770560712857005</v>
      </c>
      <c r="J16" s="15">
        <f t="shared" si="1"/>
        <v>-0.31781516171058832</v>
      </c>
    </row>
    <row r="17" spans="2:10">
      <c r="B17" s="10"/>
      <c r="C17" s="14" t="s">
        <v>4</v>
      </c>
      <c r="D17" s="112">
        <v>-1.1509624043999029</v>
      </c>
      <c r="E17" s="131">
        <v>-3.7008437440511348</v>
      </c>
      <c r="F17" s="112">
        <v>-3.7008437440511346E-3</v>
      </c>
      <c r="G17" s="112">
        <v>-4.4410124928613612E-2</v>
      </c>
      <c r="H17" s="34">
        <f t="shared" si="0"/>
        <v>-44.410124928613612</v>
      </c>
      <c r="I17" s="34"/>
      <c r="J17" s="15">
        <f t="shared" si="1"/>
        <v>-0.11842699980963631</v>
      </c>
    </row>
    <row r="18" spans="2:10">
      <c r="B18" s="10"/>
      <c r="C18" s="132" t="s">
        <v>3</v>
      </c>
      <c r="D18" s="112">
        <v>-2.1868205380792562</v>
      </c>
      <c r="E18" s="112">
        <v>-17.765730051355874</v>
      </c>
      <c r="F18" s="112">
        <v>-1.7765730051355875E-2</v>
      </c>
      <c r="G18" s="112">
        <v>-0.21318876061627051</v>
      </c>
      <c r="H18" s="34">
        <f t="shared" si="0"/>
        <v>-213.18876061627051</v>
      </c>
      <c r="I18" s="34">
        <f>H18-H19</f>
        <v>-156.91385558251827</v>
      </c>
      <c r="J18" s="15">
        <f t="shared" si="1"/>
        <v>-0.56850336164338799</v>
      </c>
    </row>
    <row r="19" spans="2:10">
      <c r="B19" s="10"/>
      <c r="C19" s="14" t="s">
        <v>4</v>
      </c>
      <c r="D19" s="112">
        <v>-2.3447877097396765</v>
      </c>
      <c r="E19" s="131">
        <v>-4.6895754194793531</v>
      </c>
      <c r="F19" s="112">
        <v>-4.6895754194793528E-3</v>
      </c>
      <c r="G19" s="112">
        <v>-5.6274905033752237E-2</v>
      </c>
      <c r="H19" s="34">
        <f t="shared" si="0"/>
        <v>-56.274905033752241</v>
      </c>
      <c r="I19" s="34"/>
      <c r="J19" s="15">
        <f t="shared" si="1"/>
        <v>-0.15006641342333929</v>
      </c>
    </row>
    <row r="20" spans="2:10">
      <c r="B20" s="10"/>
      <c r="C20" s="78" t="s">
        <v>3</v>
      </c>
      <c r="D20" s="112">
        <v>-2.1868205380792562</v>
      </c>
      <c r="E20" s="131">
        <v>-16.746630232793041</v>
      </c>
      <c r="F20" s="112">
        <v>-1.674663023279304E-2</v>
      </c>
      <c r="G20" s="112">
        <v>-0.20095956279351648</v>
      </c>
      <c r="H20" s="34">
        <f t="shared" si="0"/>
        <v>-200.95956279351648</v>
      </c>
      <c r="I20" s="34">
        <f>H20-H21</f>
        <v>-132.49860776462083</v>
      </c>
      <c r="J20" s="15">
        <f t="shared" si="1"/>
        <v>-0.53589216744937729</v>
      </c>
    </row>
    <row r="21" spans="2:10">
      <c r="B21" s="10"/>
      <c r="C21" s="78" t="s">
        <v>4</v>
      </c>
      <c r="D21" s="112">
        <v>-2.3447877097396765</v>
      </c>
      <c r="E21" s="131">
        <v>-5.7050795857413057</v>
      </c>
      <c r="F21" s="112">
        <v>-5.7050795857413053E-3</v>
      </c>
      <c r="G21" s="112">
        <v>-6.8460955028895668E-2</v>
      </c>
      <c r="H21" s="34">
        <f t="shared" si="0"/>
        <v>-68.460955028895668</v>
      </c>
      <c r="I21" s="34"/>
      <c r="J21" s="15">
        <f t="shared" si="1"/>
        <v>-0.18256254674372177</v>
      </c>
    </row>
    <row r="22" spans="2:10">
      <c r="B22" s="10"/>
      <c r="C22" s="14"/>
      <c r="D22" s="34"/>
      <c r="E22" s="34"/>
      <c r="F22" s="112"/>
      <c r="G22" s="112"/>
      <c r="H22" s="34"/>
      <c r="I22" s="34"/>
      <c r="J22" s="15"/>
    </row>
    <row r="23" spans="2:10">
      <c r="B23" s="33" t="s">
        <v>23</v>
      </c>
      <c r="C23" s="78" t="s">
        <v>3</v>
      </c>
      <c r="D23" s="112">
        <v>-0.44048452770576013</v>
      </c>
      <c r="E23" s="112">
        <v>-3.5789367876093032</v>
      </c>
      <c r="F23" s="112">
        <v>-3.5789367876093033E-3</v>
      </c>
      <c r="G23" s="112">
        <v>-4.2947241451311638E-2</v>
      </c>
      <c r="H23" s="34">
        <f t="shared" si="0"/>
        <v>-42.947241451311641</v>
      </c>
      <c r="I23" s="34">
        <f>H23-H24</f>
        <v>87.806883646809638</v>
      </c>
      <c r="J23" s="15">
        <f t="shared" si="1"/>
        <v>-0.11452597720349771</v>
      </c>
    </row>
    <row r="24" spans="2:10">
      <c r="B24" s="10"/>
      <c r="C24" s="14" t="s">
        <v>4</v>
      </c>
      <c r="D24" s="112">
        <v>-2.6150825019624255</v>
      </c>
      <c r="E24" s="131">
        <v>-10.896177091510106</v>
      </c>
      <c r="F24" s="112">
        <v>-1.0896177091510107E-2</v>
      </c>
      <c r="G24" s="112">
        <v>-0.13075412509812129</v>
      </c>
      <c r="H24" s="34">
        <f t="shared" si="0"/>
        <v>-130.75412509812128</v>
      </c>
      <c r="I24" s="34"/>
      <c r="J24" s="15">
        <f t="shared" si="1"/>
        <v>-0.34867766692832342</v>
      </c>
    </row>
    <row r="25" spans="2:10">
      <c r="B25" s="10"/>
      <c r="C25" s="132" t="s">
        <v>3</v>
      </c>
      <c r="D25" s="112">
        <v>-4.9880043650207968</v>
      </c>
      <c r="E25" s="112">
        <v>-15.969200286492445</v>
      </c>
      <c r="F25" s="112">
        <v>-1.5969200286492444E-2</v>
      </c>
      <c r="G25" s="112">
        <v>-0.19163040343790932</v>
      </c>
      <c r="H25" s="34">
        <f t="shared" si="0"/>
        <v>-191.63040343790934</v>
      </c>
      <c r="I25" s="34">
        <f>H25-H26</f>
        <v>122.09453026506586</v>
      </c>
      <c r="J25" s="15">
        <f t="shared" si="1"/>
        <v>-0.5110144091677582</v>
      </c>
    </row>
    <row r="26" spans="2:10">
      <c r="B26" s="10"/>
      <c r="C26" s="14" t="s">
        <v>4</v>
      </c>
      <c r="D26" s="112">
        <v>-6.8758047969902076</v>
      </c>
      <c r="E26" s="131">
        <v>-26.143744475247935</v>
      </c>
      <c r="F26" s="112">
        <v>-2.6143744475247935E-2</v>
      </c>
      <c r="G26" s="112">
        <v>-0.31372493370297522</v>
      </c>
      <c r="H26" s="34">
        <f t="shared" si="0"/>
        <v>-313.72493370297519</v>
      </c>
      <c r="I26" s="34"/>
      <c r="J26" s="15">
        <f t="shared" si="1"/>
        <v>-0.83659982320793391</v>
      </c>
    </row>
    <row r="27" spans="2:10">
      <c r="B27" s="10"/>
      <c r="C27" s="132" t="s">
        <v>3</v>
      </c>
      <c r="D27" s="112">
        <v>-0.72922660693348085</v>
      </c>
      <c r="E27" s="112">
        <v>-9.0174078708802998</v>
      </c>
      <c r="F27" s="112">
        <v>-9.0174078708803E-3</v>
      </c>
      <c r="G27" s="112">
        <v>-0.1082088944505636</v>
      </c>
      <c r="H27" s="34">
        <f t="shared" si="0"/>
        <v>-108.20889445056361</v>
      </c>
      <c r="I27" s="34">
        <f>H27-H28</f>
        <v>-62.055321618522811</v>
      </c>
      <c r="J27" s="15">
        <f t="shared" si="1"/>
        <v>-0.2885570518681696</v>
      </c>
    </row>
    <row r="28" spans="2:10">
      <c r="B28" s="10"/>
      <c r="C28" s="14" t="s">
        <v>4</v>
      </c>
      <c r="D28" s="112">
        <v>-1.3461458742678565</v>
      </c>
      <c r="E28" s="131">
        <v>-3.846131069336733</v>
      </c>
      <c r="F28" s="112">
        <v>-3.846131069336733E-3</v>
      </c>
      <c r="G28" s="112">
        <v>-4.6153572832040794E-2</v>
      </c>
      <c r="H28" s="34">
        <f t="shared" si="0"/>
        <v>-46.153572832040794</v>
      </c>
      <c r="I28" s="34"/>
      <c r="J28" s="15">
        <f t="shared" si="1"/>
        <v>-0.12307619421877546</v>
      </c>
    </row>
    <row r="29" spans="2:10">
      <c r="B29" s="10"/>
      <c r="C29" s="14"/>
      <c r="D29" s="34"/>
      <c r="E29" s="34"/>
      <c r="F29" s="112"/>
      <c r="G29" s="112"/>
      <c r="H29" s="34"/>
      <c r="I29" s="34"/>
      <c r="J29" s="15"/>
    </row>
    <row r="30" spans="2:10">
      <c r="B30" s="33" t="s">
        <v>24</v>
      </c>
      <c r="C30" s="14" t="s">
        <v>3</v>
      </c>
      <c r="D30" s="112">
        <v>-1.8622374248735902</v>
      </c>
      <c r="E30" s="112">
        <v>-15.173786424895843</v>
      </c>
      <c r="F30" s="112">
        <v>-1.5173786424895842E-2</v>
      </c>
      <c r="G30" s="112">
        <v>-0.18208543709875011</v>
      </c>
      <c r="H30" s="34">
        <f t="shared" si="0"/>
        <v>-182.08543709875011</v>
      </c>
      <c r="I30" s="34">
        <f>H30-H31</f>
        <v>1440.542601994247</v>
      </c>
      <c r="J30" s="15">
        <f t="shared" si="1"/>
        <v>-0.48556116559666695</v>
      </c>
    </row>
    <row r="31" spans="2:10">
      <c r="B31" s="10"/>
      <c r="C31" s="14" t="s">
        <v>4</v>
      </c>
      <c r="D31" s="112">
        <v>-3.6509130879592435</v>
      </c>
      <c r="E31" s="131">
        <v>-135.21900325774976</v>
      </c>
      <c r="F31" s="112">
        <v>-0.13521900325774977</v>
      </c>
      <c r="G31" s="112">
        <v>-1.6226280390929972</v>
      </c>
      <c r="H31" s="34">
        <f t="shared" si="0"/>
        <v>-1622.6280390929971</v>
      </c>
      <c r="I31" s="34"/>
      <c r="J31" s="15">
        <f t="shared" si="1"/>
        <v>-4.3270081042479926</v>
      </c>
    </row>
    <row r="32" spans="2:10">
      <c r="B32" s="10"/>
      <c r="C32" s="132" t="s">
        <v>3</v>
      </c>
      <c r="D32" s="112">
        <v>-7.9288110334324662</v>
      </c>
      <c r="E32" s="112">
        <v>-17.96795199971768</v>
      </c>
      <c r="F32" s="112">
        <v>-1.796795199971768E-2</v>
      </c>
      <c r="G32" s="112">
        <v>-0.21561542399661215</v>
      </c>
      <c r="H32" s="34">
        <f t="shared" si="0"/>
        <v>-215.61542399661215</v>
      </c>
      <c r="I32" s="34">
        <f>H32-H33</f>
        <v>395.86488241596345</v>
      </c>
      <c r="J32" s="15">
        <f t="shared" si="1"/>
        <v>-0.57497446399096575</v>
      </c>
    </row>
    <row r="33" spans="2:10">
      <c r="B33" s="10"/>
      <c r="C33" s="14" t="s">
        <v>4</v>
      </c>
      <c r="D33" s="112">
        <v>-13.401610048875614</v>
      </c>
      <c r="E33" s="131">
        <v>-50.956692201047964</v>
      </c>
      <c r="F33" s="112">
        <v>-5.0956692201047968E-2</v>
      </c>
      <c r="G33" s="112">
        <v>-0.61148030641257556</v>
      </c>
      <c r="H33" s="34">
        <f t="shared" si="0"/>
        <v>-611.4803064125756</v>
      </c>
      <c r="I33" s="34"/>
      <c r="J33" s="15">
        <f t="shared" si="1"/>
        <v>-1.630614150433535</v>
      </c>
    </row>
    <row r="34" spans="2:10">
      <c r="B34" s="10"/>
      <c r="C34" s="132" t="s">
        <v>3</v>
      </c>
      <c r="D34" s="112">
        <v>-2.4841324605623445</v>
      </c>
      <c r="E34" s="112">
        <v>-26.935093393811716</v>
      </c>
      <c r="F34" s="112">
        <v>-2.6935093393811716E-2</v>
      </c>
      <c r="G34" s="112">
        <v>-0.32322112072574061</v>
      </c>
      <c r="H34" s="34">
        <f t="shared" si="0"/>
        <v>-323.2211207257406</v>
      </c>
      <c r="I34" s="34">
        <f>H34-H35</f>
        <v>77.727716572862164</v>
      </c>
      <c r="J34" s="15">
        <f t="shared" si="1"/>
        <v>-0.86192298860197492</v>
      </c>
    </row>
    <row r="35" spans="2:10" ht="16" thickBot="1">
      <c r="B35" s="23"/>
      <c r="C35" s="27" t="s">
        <v>4</v>
      </c>
      <c r="D35" s="130">
        <v>-2.3388682175751829</v>
      </c>
      <c r="E35" s="134">
        <v>-33.412403108216893</v>
      </c>
      <c r="F35" s="130">
        <v>-3.3412403108216894E-2</v>
      </c>
      <c r="G35" s="130">
        <v>-0.40094883729860276</v>
      </c>
      <c r="H35" s="50">
        <f t="shared" si="0"/>
        <v>-400.94883729860277</v>
      </c>
      <c r="I35" s="50"/>
      <c r="J35" s="24">
        <f t="shared" si="1"/>
        <v>-1.0691968994629406</v>
      </c>
    </row>
    <row r="36" spans="2:10">
      <c r="D36" s="81"/>
      <c r="E36" s="81"/>
      <c r="F36" s="112"/>
      <c r="G36" s="112"/>
      <c r="H36" s="81"/>
      <c r="I36" s="81"/>
    </row>
    <row r="37" spans="2:10">
      <c r="C37" s="14"/>
      <c r="D37" s="81"/>
      <c r="E37" s="81"/>
      <c r="F37" s="8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31"/>
  <sheetViews>
    <sheetView workbookViewId="0">
      <selection activeCell="H7" sqref="H7"/>
    </sheetView>
  </sheetViews>
  <sheetFormatPr baseColWidth="10" defaultColWidth="11" defaultRowHeight="15" x14ac:dyDescent="0"/>
  <cols>
    <col min="3" max="3" width="16.1640625" customWidth="1"/>
    <col min="4" max="4" width="22.33203125" customWidth="1"/>
    <col min="7" max="7" width="24.5" customWidth="1"/>
    <col min="8" max="8" width="23.6640625" style="55" customWidth="1"/>
    <col min="11" max="11" width="19" customWidth="1"/>
  </cols>
  <sheetData>
    <row r="6" spans="3:11" ht="16" thickBot="1">
      <c r="D6" s="3"/>
      <c r="H6" s="3"/>
    </row>
    <row r="7" spans="3:11">
      <c r="C7" s="45"/>
      <c r="D7" s="139" t="s">
        <v>106</v>
      </c>
      <c r="E7" s="52" t="s">
        <v>31</v>
      </c>
      <c r="F7" s="52" t="s">
        <v>20</v>
      </c>
      <c r="G7" s="52" t="s">
        <v>77</v>
      </c>
      <c r="H7" s="139" t="s">
        <v>106</v>
      </c>
      <c r="I7" s="51" t="s">
        <v>31</v>
      </c>
      <c r="J7" s="53" t="s">
        <v>20</v>
      </c>
      <c r="K7" s="52" t="s">
        <v>77</v>
      </c>
    </row>
    <row r="8" spans="3:11" ht="16" thickBot="1">
      <c r="C8" s="47"/>
      <c r="D8" s="135" t="s">
        <v>32</v>
      </c>
      <c r="E8" s="50"/>
      <c r="F8" s="50"/>
      <c r="G8" s="50"/>
      <c r="H8" s="135" t="s">
        <v>33</v>
      </c>
      <c r="I8" s="27"/>
      <c r="J8" s="24"/>
      <c r="K8" s="81"/>
    </row>
    <row r="9" spans="3:11">
      <c r="C9" s="48" t="s">
        <v>25</v>
      </c>
      <c r="D9" s="34"/>
      <c r="E9" s="34"/>
      <c r="F9" s="34"/>
      <c r="G9" s="34"/>
      <c r="H9" s="56"/>
      <c r="I9" s="14"/>
      <c r="J9" s="15"/>
      <c r="K9" s="81"/>
    </row>
    <row r="10" spans="3:11">
      <c r="C10" s="38" t="s">
        <v>26</v>
      </c>
      <c r="D10" s="81">
        <v>16.166081838408999</v>
      </c>
      <c r="E10" s="34">
        <f>AVERAGE(D10:D13)</f>
        <v>15.261393060632269</v>
      </c>
      <c r="F10" s="34">
        <f>STDEV(D10:D13)</f>
        <v>2.2784911398055003</v>
      </c>
      <c r="G10" s="34">
        <f>D10/1000</f>
        <v>1.6166081838409001E-2</v>
      </c>
      <c r="H10" s="56">
        <v>28.716928145784316</v>
      </c>
      <c r="I10" s="34">
        <f>AVERAGE(H10:H13)</f>
        <v>28.713992095422952</v>
      </c>
      <c r="J10" s="34">
        <f>STDEV(H10:H13)</f>
        <v>17.543629352762139</v>
      </c>
      <c r="K10" s="81">
        <f>H10/1000</f>
        <v>2.8716928145784314E-2</v>
      </c>
    </row>
    <row r="11" spans="3:11">
      <c r="C11" s="38" t="s">
        <v>26</v>
      </c>
      <c r="D11" s="81">
        <v>16.857856372621018</v>
      </c>
      <c r="E11" s="34"/>
      <c r="F11" s="34"/>
      <c r="G11" s="34">
        <f t="shared" ref="G11:G29" si="0">D11/1000</f>
        <v>1.6857856372621018E-2</v>
      </c>
      <c r="H11" s="56">
        <v>10.175382461210607</v>
      </c>
      <c r="I11" s="34"/>
      <c r="J11" s="39"/>
      <c r="K11" s="81">
        <f t="shared" ref="K11:K29" si="1">H11/1000</f>
        <v>1.0175382461210606E-2</v>
      </c>
    </row>
    <row r="12" spans="3:11" ht="16" thickBot="1">
      <c r="C12" s="38" t="s">
        <v>26</v>
      </c>
      <c r="D12" s="81">
        <v>11.880144839734912</v>
      </c>
      <c r="E12" s="34"/>
      <c r="F12" s="34"/>
      <c r="G12" s="34">
        <f t="shared" si="0"/>
        <v>1.1880144839734912E-2</v>
      </c>
      <c r="H12" s="56">
        <v>52.262430051299049</v>
      </c>
      <c r="I12" s="34"/>
      <c r="J12" s="39"/>
      <c r="K12" s="81">
        <f t="shared" si="1"/>
        <v>5.2262430051299047E-2</v>
      </c>
    </row>
    <row r="13" spans="3:11">
      <c r="C13" s="38" t="s">
        <v>26</v>
      </c>
      <c r="D13" s="81">
        <v>16.141489191764155</v>
      </c>
      <c r="E13" s="34"/>
      <c r="F13" s="34"/>
      <c r="G13" s="34">
        <f t="shared" si="0"/>
        <v>1.6141489191764155E-2</v>
      </c>
      <c r="H13" s="52">
        <v>23.701227723397828</v>
      </c>
      <c r="I13" s="34"/>
      <c r="J13" s="39"/>
      <c r="K13" s="81">
        <f t="shared" si="1"/>
        <v>2.370122772339783E-2</v>
      </c>
    </row>
    <row r="14" spans="3:11" ht="16" thickBot="1">
      <c r="C14" s="47"/>
      <c r="D14" s="34"/>
      <c r="E14" s="34"/>
      <c r="F14" s="34"/>
      <c r="G14" s="34"/>
      <c r="H14" s="136"/>
      <c r="I14" s="34"/>
      <c r="J14" s="39"/>
      <c r="K14" s="81"/>
    </row>
    <row r="15" spans="3:11">
      <c r="C15" s="35" t="s">
        <v>27</v>
      </c>
      <c r="D15" s="46">
        <v>12.338450381534237</v>
      </c>
      <c r="E15" s="34">
        <f>AVERAGE(D15:D17)</f>
        <v>13.267651211146671</v>
      </c>
      <c r="F15" s="34">
        <f>STDEV(D15:D18)</f>
        <v>1.1282037171417574</v>
      </c>
      <c r="G15" s="34">
        <f t="shared" si="0"/>
        <v>1.2338450381534237E-2</v>
      </c>
      <c r="H15" s="52">
        <v>51.604565118185661</v>
      </c>
      <c r="I15" s="34">
        <f>AVERAGE(H15:H17)</f>
        <v>33.807011271458919</v>
      </c>
      <c r="J15" s="34">
        <f>STDEV(H15:H18)</f>
        <v>15.739015709946088</v>
      </c>
      <c r="K15" s="81">
        <f t="shared" si="1"/>
        <v>5.1604565118185661E-2</v>
      </c>
    </row>
    <row r="16" spans="3:11">
      <c r="C16" s="38" t="s">
        <v>27</v>
      </c>
      <c r="D16" s="34">
        <v>12.941503251905774</v>
      </c>
      <c r="E16" s="44"/>
      <c r="F16" s="44"/>
      <c r="G16" s="34">
        <f t="shared" si="0"/>
        <v>1.2941503251905774E-2</v>
      </c>
      <c r="H16" s="56">
        <v>21.722026049415703</v>
      </c>
      <c r="I16" s="44"/>
      <c r="J16" s="40"/>
      <c r="K16" s="81">
        <f t="shared" si="1"/>
        <v>2.1722026049415703E-2</v>
      </c>
    </row>
    <row r="17" spans="3:11" ht="16" thickBot="1">
      <c r="C17" s="43"/>
      <c r="D17" s="50">
        <v>14.523</v>
      </c>
      <c r="E17" s="54"/>
      <c r="F17" s="54"/>
      <c r="G17" s="34">
        <f t="shared" si="0"/>
        <v>1.4522999999999999E-2</v>
      </c>
      <c r="H17" s="135">
        <v>28.094442646775398</v>
      </c>
      <c r="I17" s="54"/>
      <c r="J17" s="42"/>
      <c r="K17" s="81">
        <f t="shared" si="1"/>
        <v>2.8094442646775398E-2</v>
      </c>
    </row>
    <row r="18" spans="3:11" ht="16" thickBot="1">
      <c r="C18" s="47"/>
      <c r="D18" s="34"/>
      <c r="E18" s="34"/>
      <c r="F18" s="34"/>
      <c r="G18" s="34"/>
      <c r="H18" s="56"/>
      <c r="I18" s="34"/>
      <c r="J18" s="39"/>
      <c r="K18" s="81"/>
    </row>
    <row r="19" spans="3:11">
      <c r="C19" s="35" t="s">
        <v>28</v>
      </c>
      <c r="D19" s="46">
        <v>13.531111777986638</v>
      </c>
      <c r="E19" s="34">
        <f>AVERAGE(D19:D24)</f>
        <v>10.4030682473747</v>
      </c>
      <c r="F19" s="34">
        <f>STDEV(D19:D24)</f>
        <v>3.9738701305607993</v>
      </c>
      <c r="G19" s="34">
        <f t="shared" si="0"/>
        <v>1.3531111777986637E-2</v>
      </c>
      <c r="H19" s="52">
        <v>62.752274369707095</v>
      </c>
      <c r="I19" s="34">
        <f>AVERAGE(H19:H24)</f>
        <v>41.225507452487001</v>
      </c>
      <c r="J19" s="34">
        <f>STDEV(H19:H24)</f>
        <v>15.020958318213545</v>
      </c>
      <c r="K19" s="81">
        <f t="shared" si="1"/>
        <v>6.2752274369707095E-2</v>
      </c>
    </row>
    <row r="20" spans="3:11">
      <c r="C20" s="38" t="s">
        <v>28</v>
      </c>
      <c r="D20" s="34">
        <v>13.058613566711436</v>
      </c>
      <c r="E20" s="34"/>
      <c r="F20" s="34"/>
      <c r="G20" s="34">
        <f t="shared" si="0"/>
        <v>1.3058613566711437E-2</v>
      </c>
      <c r="H20" s="56">
        <v>30.568994968192548</v>
      </c>
      <c r="I20" s="34"/>
      <c r="J20" s="39"/>
      <c r="K20" s="81">
        <f t="shared" si="1"/>
        <v>3.0568994968192549E-2</v>
      </c>
    </row>
    <row r="21" spans="3:11">
      <c r="C21" s="38" t="s">
        <v>28</v>
      </c>
      <c r="D21" s="34">
        <v>14.269720539550129</v>
      </c>
      <c r="E21" s="34"/>
      <c r="F21" s="34"/>
      <c r="G21" s="34">
        <f t="shared" si="0"/>
        <v>1.4269720539550128E-2</v>
      </c>
      <c r="H21" s="56">
        <v>25.68730298080601</v>
      </c>
      <c r="I21" s="34"/>
      <c r="J21" s="39"/>
      <c r="K21" s="81">
        <f t="shared" si="1"/>
        <v>2.5687302980806008E-2</v>
      </c>
    </row>
    <row r="22" spans="3:11">
      <c r="C22" s="38" t="s">
        <v>28</v>
      </c>
      <c r="D22" s="34">
        <v>10.276165032</v>
      </c>
      <c r="E22" s="44"/>
      <c r="F22" s="44"/>
      <c r="G22" s="34">
        <f t="shared" si="0"/>
        <v>1.0276165032E-2</v>
      </c>
      <c r="H22" s="56">
        <v>30.647173553082119</v>
      </c>
      <c r="I22" s="44"/>
      <c r="J22" s="40"/>
      <c r="K22" s="81">
        <f t="shared" si="1"/>
        <v>3.0647173553082118E-2</v>
      </c>
    </row>
    <row r="23" spans="3:11">
      <c r="C23" s="38" t="s">
        <v>28</v>
      </c>
      <c r="D23" s="34">
        <v>4.6907272080000002</v>
      </c>
      <c r="E23" s="44"/>
      <c r="F23" s="44"/>
      <c r="G23" s="34">
        <f t="shared" si="0"/>
        <v>4.6907272080000005E-3</v>
      </c>
      <c r="H23" s="56">
        <v>55.236977000000003</v>
      </c>
      <c r="I23" s="44"/>
      <c r="J23" s="40"/>
      <c r="K23" s="81">
        <f t="shared" si="1"/>
        <v>5.5236977000000007E-2</v>
      </c>
    </row>
    <row r="24" spans="3:11" ht="16" thickBot="1">
      <c r="C24" s="41" t="s">
        <v>28</v>
      </c>
      <c r="D24" s="50">
        <v>6.5920713600000003</v>
      </c>
      <c r="E24" s="54"/>
      <c r="F24" s="54"/>
      <c r="G24" s="34">
        <f t="shared" si="0"/>
        <v>6.59207136E-3</v>
      </c>
      <c r="H24" s="135">
        <v>42.460321843134238</v>
      </c>
      <c r="I24" s="54"/>
      <c r="J24" s="42"/>
      <c r="K24" s="81">
        <f t="shared" si="1"/>
        <v>4.2460321843134238E-2</v>
      </c>
    </row>
    <row r="25" spans="3:11" ht="16" thickBot="1">
      <c r="C25" s="47"/>
      <c r="D25" s="34"/>
      <c r="E25" s="34"/>
      <c r="F25" s="34"/>
      <c r="G25" s="34"/>
      <c r="H25" s="56"/>
      <c r="I25" s="34"/>
      <c r="J25" s="39"/>
      <c r="K25" s="81"/>
    </row>
    <row r="26" spans="3:11">
      <c r="C26" s="35" t="s">
        <v>29</v>
      </c>
      <c r="D26" s="46">
        <v>11.594807731440879</v>
      </c>
      <c r="E26" s="34">
        <f>AVERAGE(D26:D29)</f>
        <v>11.542356339926553</v>
      </c>
      <c r="F26" s="34">
        <f>STDEV(D26:D29)</f>
        <v>2.0013327751859986</v>
      </c>
      <c r="G26" s="34">
        <f t="shared" si="0"/>
        <v>1.1594807731440879E-2</v>
      </c>
      <c r="H26" s="137">
        <v>16.843344949999999</v>
      </c>
      <c r="I26" s="34">
        <f>AVERAGE(H26:H29)</f>
        <v>26.494454906428103</v>
      </c>
      <c r="J26" s="34">
        <f>STDEV(H26:H29)</f>
        <v>18.147554333520286</v>
      </c>
      <c r="K26" s="81">
        <f t="shared" si="1"/>
        <v>1.6843344949999998E-2</v>
      </c>
    </row>
    <row r="27" spans="3:11">
      <c r="C27" s="38" t="s">
        <v>29</v>
      </c>
      <c r="D27" s="34">
        <v>13.745533419857484</v>
      </c>
      <c r="E27" s="34"/>
      <c r="F27" s="34"/>
      <c r="G27" s="34">
        <f t="shared" si="0"/>
        <v>1.3745533419857485E-2</v>
      </c>
      <c r="H27" s="138">
        <v>6.1219508638509819</v>
      </c>
      <c r="I27" s="57"/>
      <c r="J27" s="58"/>
      <c r="K27" s="81">
        <f t="shared" si="1"/>
        <v>6.1219508638509822E-3</v>
      </c>
    </row>
    <row r="28" spans="3:11">
      <c r="C28" s="38" t="s">
        <v>29</v>
      </c>
      <c r="D28" s="34">
        <v>11.933641892976709</v>
      </c>
      <c r="E28" s="44"/>
      <c r="F28" s="44"/>
      <c r="G28" s="34">
        <f t="shared" si="0"/>
        <v>1.193364189297671E-2</v>
      </c>
      <c r="H28" s="138">
        <v>37.691183811861436</v>
      </c>
      <c r="I28" s="59"/>
      <c r="J28" s="60"/>
      <c r="K28" s="81">
        <f t="shared" si="1"/>
        <v>3.7691183811861435E-2</v>
      </c>
    </row>
    <row r="29" spans="3:11">
      <c r="C29" s="38" t="s">
        <v>29</v>
      </c>
      <c r="D29" s="34">
        <v>8.8954423154311417</v>
      </c>
      <c r="E29" s="44"/>
      <c r="F29" s="44"/>
      <c r="G29" s="34">
        <f t="shared" si="0"/>
        <v>8.8954423154311412E-3</v>
      </c>
      <c r="H29" s="138">
        <v>45.321339999999999</v>
      </c>
      <c r="I29" s="59"/>
      <c r="J29" s="60"/>
      <c r="K29" s="81">
        <f t="shared" si="1"/>
        <v>4.5321340000000002E-2</v>
      </c>
    </row>
    <row r="30" spans="3:11" ht="16" thickBot="1">
      <c r="C30" s="41"/>
      <c r="D30" s="50"/>
      <c r="E30" s="54"/>
      <c r="F30" s="54"/>
      <c r="G30" s="34"/>
      <c r="H30" s="135"/>
      <c r="I30" s="54"/>
      <c r="J30" s="42"/>
      <c r="K30" s="81"/>
    </row>
    <row r="31" spans="3:11" ht="23" customHeight="1">
      <c r="C31" s="47"/>
      <c r="D31" s="34"/>
      <c r="E31" s="34"/>
      <c r="F31" s="34"/>
      <c r="G31" s="34"/>
      <c r="H31" s="56"/>
      <c r="I31" s="34"/>
      <c r="J31" s="3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31"/>
  <sheetViews>
    <sheetView workbookViewId="0">
      <selection activeCell="E41" sqref="E41"/>
    </sheetView>
  </sheetViews>
  <sheetFormatPr baseColWidth="10" defaultColWidth="11" defaultRowHeight="15" x14ac:dyDescent="0"/>
  <cols>
    <col min="4" max="4" width="22.5" customWidth="1"/>
    <col min="5" max="5" width="22.83203125" customWidth="1"/>
    <col min="8" max="8" width="27" customWidth="1"/>
    <col min="9" max="9" width="19.33203125" customWidth="1"/>
    <col min="12" max="12" width="19.83203125" customWidth="1"/>
  </cols>
  <sheetData>
    <row r="6" spans="4:12" ht="16" thickBot="1">
      <c r="E6" s="81" t="s">
        <v>32</v>
      </c>
      <c r="F6" s="81"/>
      <c r="G6" s="81"/>
      <c r="H6" s="81" t="s">
        <v>32</v>
      </c>
      <c r="I6" s="81" t="s">
        <v>69</v>
      </c>
      <c r="L6" t="s">
        <v>69</v>
      </c>
    </row>
    <row r="7" spans="4:12">
      <c r="E7" s="81" t="s">
        <v>107</v>
      </c>
      <c r="F7" s="45" t="s">
        <v>31</v>
      </c>
      <c r="G7" s="36" t="s">
        <v>20</v>
      </c>
      <c r="H7" s="81" t="s">
        <v>108</v>
      </c>
      <c r="I7" s="81" t="s">
        <v>107</v>
      </c>
      <c r="J7" s="7" t="s">
        <v>31</v>
      </c>
      <c r="K7" s="9" t="s">
        <v>20</v>
      </c>
      <c r="L7" t="s">
        <v>108</v>
      </c>
    </row>
    <row r="8" spans="4:12" ht="16" thickBot="1">
      <c r="E8" s="81"/>
      <c r="F8" s="47"/>
      <c r="G8" s="39"/>
      <c r="H8" s="34"/>
      <c r="I8" s="81"/>
      <c r="J8" s="10"/>
      <c r="K8" s="15"/>
    </row>
    <row r="9" spans="4:12">
      <c r="D9" s="49" t="s">
        <v>25</v>
      </c>
      <c r="E9" s="46"/>
      <c r="F9" s="45"/>
      <c r="G9" s="36"/>
      <c r="H9" s="46"/>
      <c r="I9" s="46"/>
      <c r="J9" s="45"/>
      <c r="K9" s="36"/>
    </row>
    <row r="10" spans="4:12">
      <c r="D10" s="38" t="s">
        <v>26</v>
      </c>
      <c r="E10" s="37">
        <v>0.64383511739301347</v>
      </c>
      <c r="F10" s="61">
        <f>AVERAGE(E10:E13)</f>
        <v>0.74605500535238833</v>
      </c>
      <c r="G10" s="62">
        <f>STDEV(E10:E13)</f>
        <v>0.15008594731943123</v>
      </c>
      <c r="H10" s="37">
        <f>E10/1000</f>
        <v>6.4383511739301343E-4</v>
      </c>
      <c r="I10" s="37">
        <v>13.796764368373914</v>
      </c>
      <c r="J10" s="61">
        <f>AVERAGE(I10:I13)</f>
        <v>17.645969206011983</v>
      </c>
      <c r="K10" s="62">
        <f>STDEV(I10:I13)</f>
        <v>7.9600961004750843</v>
      </c>
      <c r="L10">
        <f>I10/1000</f>
        <v>1.3796764368373914E-2</v>
      </c>
    </row>
    <row r="11" spans="4:12">
      <c r="D11" s="38" t="s">
        <v>26</v>
      </c>
      <c r="E11" s="37">
        <v>0.67033355669218464</v>
      </c>
      <c r="F11" s="61"/>
      <c r="G11" s="62"/>
      <c r="H11" s="37"/>
      <c r="I11" s="37">
        <v>28.883642925570925</v>
      </c>
      <c r="J11" s="61"/>
      <c r="K11" s="62"/>
      <c r="L11">
        <f t="shared" ref="L11:L29" si="0">I11/1000</f>
        <v>2.8883642925570926E-2</v>
      </c>
    </row>
    <row r="12" spans="4:12">
      <c r="D12" s="38" t="s">
        <v>26</v>
      </c>
      <c r="E12" s="37">
        <v>0.70167806058323101</v>
      </c>
      <c r="F12" s="61"/>
      <c r="G12" s="62"/>
      <c r="H12" s="37"/>
      <c r="I12" s="37">
        <v>17.245134609245785</v>
      </c>
      <c r="J12" s="61"/>
      <c r="K12" s="62"/>
      <c r="L12">
        <f t="shared" si="0"/>
        <v>1.7245134609245785E-2</v>
      </c>
    </row>
    <row r="13" spans="4:12">
      <c r="D13" s="38" t="s">
        <v>26</v>
      </c>
      <c r="E13" s="37">
        <v>0.96837328674112444</v>
      </c>
      <c r="F13" s="61"/>
      <c r="G13" s="62"/>
      <c r="H13" s="37"/>
      <c r="I13" s="37">
        <v>10.658334920857307</v>
      </c>
      <c r="J13" s="61"/>
      <c r="K13" s="62"/>
      <c r="L13">
        <f t="shared" si="0"/>
        <v>1.0658334920857307E-2</v>
      </c>
    </row>
    <row r="14" spans="4:12" ht="16" thickBot="1">
      <c r="D14" s="34"/>
      <c r="E14" s="81"/>
      <c r="F14" s="61"/>
      <c r="G14" s="62"/>
      <c r="H14" s="37"/>
      <c r="I14" s="37"/>
      <c r="J14" s="61"/>
      <c r="K14" s="62"/>
    </row>
    <row r="15" spans="4:12">
      <c r="D15" s="35" t="s">
        <v>27</v>
      </c>
      <c r="E15" s="63">
        <v>0.24688742735561786</v>
      </c>
      <c r="F15" s="64">
        <f>AVERAGE(E15:E17)</f>
        <v>0.28574716732858169</v>
      </c>
      <c r="G15" s="65">
        <f>STDEV(E15:E17)</f>
        <v>3.3738269474002089E-2</v>
      </c>
      <c r="H15" s="63"/>
      <c r="I15" s="63">
        <v>4.4561192035699264</v>
      </c>
      <c r="J15" s="64">
        <f>AVERAGE(I15:I17)</f>
        <v>4.6038910579129526</v>
      </c>
      <c r="K15" s="65">
        <f>STDEV(I15:I17)</f>
        <v>0.32325775705930737</v>
      </c>
      <c r="L15">
        <f t="shared" si="0"/>
        <v>4.4561192035699262E-3</v>
      </c>
    </row>
    <row r="16" spans="4:12">
      <c r="D16" s="38" t="s">
        <v>27</v>
      </c>
      <c r="E16" s="37">
        <v>0.30278720802710063</v>
      </c>
      <c r="F16" s="61"/>
      <c r="G16" s="62"/>
      <c r="H16" s="37"/>
      <c r="I16" s="37">
        <v>4.9746240615346675</v>
      </c>
      <c r="J16" s="61"/>
      <c r="K16" s="62"/>
      <c r="L16">
        <f t="shared" si="0"/>
        <v>4.9746240615346675E-3</v>
      </c>
    </row>
    <row r="17" spans="4:12" ht="16" thickBot="1">
      <c r="D17" s="38" t="s">
        <v>27</v>
      </c>
      <c r="E17" s="66">
        <v>0.30756686660302673</v>
      </c>
      <c r="F17" s="67"/>
      <c r="G17" s="68"/>
      <c r="H17" s="66"/>
      <c r="I17" s="66">
        <v>4.3809299086342648</v>
      </c>
      <c r="J17" s="67"/>
      <c r="K17" s="68"/>
      <c r="L17">
        <f t="shared" si="0"/>
        <v>4.3809299086342646E-3</v>
      </c>
    </row>
    <row r="18" spans="4:12" ht="16" thickBot="1">
      <c r="D18" s="34"/>
      <c r="E18" s="37"/>
      <c r="F18" s="61"/>
      <c r="G18" s="62"/>
      <c r="H18" s="37"/>
      <c r="I18" s="37"/>
      <c r="J18" s="61"/>
      <c r="K18" s="62"/>
    </row>
    <row r="19" spans="4:12">
      <c r="D19" s="35" t="s">
        <v>28</v>
      </c>
      <c r="E19" s="63">
        <v>0.1614037202224391</v>
      </c>
      <c r="F19" s="64">
        <f>AVERAGE(E19:E24)</f>
        <v>0.25688888442353403</v>
      </c>
      <c r="G19" s="65">
        <f>STDEV(E19:E24)</f>
        <v>7.1163871842230955E-2</v>
      </c>
      <c r="H19" s="37"/>
      <c r="I19" s="81">
        <v>35.932865841995266</v>
      </c>
      <c r="J19" s="64">
        <f>AVERAGE(I19:I24)</f>
        <v>23.437231311545847</v>
      </c>
      <c r="K19" s="65">
        <f>STDEV(I19:I24)</f>
        <v>8.4303995275741155</v>
      </c>
      <c r="L19">
        <f t="shared" si="0"/>
        <v>3.5932865841995267E-2</v>
      </c>
    </row>
    <row r="20" spans="4:12">
      <c r="D20" s="38" t="s">
        <v>28</v>
      </c>
      <c r="E20" s="37">
        <v>0.32089367657525636</v>
      </c>
      <c r="F20" s="61"/>
      <c r="G20" s="62"/>
      <c r="H20" s="37"/>
      <c r="I20" s="81">
        <v>18.434596633128653</v>
      </c>
      <c r="J20" s="61"/>
      <c r="K20" s="62"/>
      <c r="L20">
        <f t="shared" si="0"/>
        <v>1.8434596633128651E-2</v>
      </c>
    </row>
    <row r="21" spans="4:12">
      <c r="D21" s="38" t="s">
        <v>28</v>
      </c>
      <c r="E21" s="37">
        <v>0.23793969926949055</v>
      </c>
      <c r="F21" s="61"/>
      <c r="G21" s="62"/>
      <c r="H21" s="37"/>
      <c r="I21" s="81">
        <v>12.066635639271809</v>
      </c>
      <c r="J21" s="61"/>
      <c r="K21" s="62"/>
      <c r="L21">
        <f t="shared" si="0"/>
        <v>1.2066635639271808E-2</v>
      </c>
    </row>
    <row r="22" spans="4:12">
      <c r="D22" s="38" t="s">
        <v>28</v>
      </c>
      <c r="E22" s="37">
        <v>0.35886918062101031</v>
      </c>
      <c r="F22" s="61"/>
      <c r="G22" s="62"/>
      <c r="H22" s="37"/>
      <c r="I22" s="37">
        <v>20.712696660838198</v>
      </c>
      <c r="J22" s="61"/>
      <c r="K22" s="62"/>
      <c r="L22">
        <f t="shared" si="0"/>
        <v>2.0712696660838199E-2</v>
      </c>
    </row>
    <row r="23" spans="4:12">
      <c r="D23" s="38" t="s">
        <v>28</v>
      </c>
      <c r="E23" s="37">
        <v>0.234248917695527</v>
      </c>
      <c r="F23" s="61"/>
      <c r="G23" s="62"/>
      <c r="H23" s="37"/>
      <c r="I23" s="37">
        <v>23.937997764266807</v>
      </c>
      <c r="J23" s="61"/>
      <c r="K23" s="62"/>
      <c r="L23">
        <f t="shared" si="0"/>
        <v>2.3937997764266809E-2</v>
      </c>
    </row>
    <row r="24" spans="4:12" ht="16" thickBot="1">
      <c r="D24" s="41" t="s">
        <v>28</v>
      </c>
      <c r="E24" s="66">
        <v>0.22797811215748101</v>
      </c>
      <c r="F24" s="67"/>
      <c r="G24" s="68"/>
      <c r="H24" s="66"/>
      <c r="I24" s="66">
        <v>29.538595329774353</v>
      </c>
      <c r="J24" s="67"/>
      <c r="K24" s="68"/>
      <c r="L24">
        <f t="shared" si="0"/>
        <v>2.9538595329774351E-2</v>
      </c>
    </row>
    <row r="25" spans="4:12" ht="16" thickBot="1">
      <c r="D25" s="34"/>
      <c r="E25" s="37"/>
      <c r="F25" s="61"/>
      <c r="G25" s="62"/>
      <c r="H25" s="37"/>
      <c r="I25" s="37"/>
      <c r="J25" s="61"/>
      <c r="K25" s="62"/>
    </row>
    <row r="26" spans="4:12">
      <c r="D26" s="35" t="s">
        <v>29</v>
      </c>
      <c r="E26" s="63">
        <v>0.49969819019999451</v>
      </c>
      <c r="F26" s="64">
        <f>AVERAGE(E26:E29)</f>
        <v>0.47622132953228241</v>
      </c>
      <c r="G26" s="65">
        <f>STDEV(E26:E29)</f>
        <v>0.22734674235134808</v>
      </c>
      <c r="H26" s="63"/>
      <c r="I26" s="63">
        <v>14.990581993241616</v>
      </c>
      <c r="J26" s="64">
        <f>AVERAGE(I26:I29)</f>
        <v>9.268411658811754</v>
      </c>
      <c r="K26" s="65">
        <f>STDEV(I26:I29)</f>
        <v>4.4273336027684245</v>
      </c>
      <c r="L26">
        <f t="shared" si="0"/>
        <v>1.4990581993241615E-2</v>
      </c>
    </row>
    <row r="27" spans="4:12">
      <c r="D27" s="38" t="s">
        <v>29</v>
      </c>
      <c r="E27" s="37">
        <v>0.25351793388082078</v>
      </c>
      <c r="F27" s="61"/>
      <c r="G27" s="62"/>
      <c r="H27" s="37"/>
      <c r="I27" s="37">
        <v>4.2258053579634494</v>
      </c>
      <c r="J27" s="61"/>
      <c r="K27" s="62"/>
      <c r="L27">
        <f t="shared" si="0"/>
        <v>4.2258053579634497E-3</v>
      </c>
    </row>
    <row r="28" spans="4:12">
      <c r="D28" s="38" t="s">
        <v>29</v>
      </c>
      <c r="E28" s="37">
        <v>0.78206996284558028</v>
      </c>
      <c r="F28" s="61"/>
      <c r="G28" s="62"/>
      <c r="H28" s="37"/>
      <c r="I28" s="37">
        <v>9.3768668622259952</v>
      </c>
      <c r="J28" s="61"/>
      <c r="K28" s="62"/>
      <c r="L28">
        <f t="shared" si="0"/>
        <v>9.3768668622259948E-3</v>
      </c>
    </row>
    <row r="29" spans="4:12">
      <c r="D29" s="38" t="s">
        <v>29</v>
      </c>
      <c r="E29" s="37">
        <v>0.36959923120273408</v>
      </c>
      <c r="F29" s="61"/>
      <c r="G29" s="62"/>
      <c r="H29" s="37"/>
      <c r="I29" s="37">
        <v>8.4803924218159601</v>
      </c>
      <c r="J29" s="61"/>
      <c r="K29" s="62"/>
      <c r="L29">
        <f t="shared" si="0"/>
        <v>8.4803924218159604E-3</v>
      </c>
    </row>
    <row r="30" spans="4:12" ht="16" thickBot="1">
      <c r="D30" s="41"/>
      <c r="E30" s="66"/>
      <c r="F30" s="67"/>
      <c r="G30" s="66"/>
      <c r="H30" s="66"/>
      <c r="I30" s="140"/>
      <c r="J30" s="66"/>
      <c r="K30" s="68"/>
    </row>
    <row r="31" spans="4:12">
      <c r="D31" s="34"/>
      <c r="E31" s="37"/>
      <c r="F31" s="61"/>
      <c r="G31" s="62"/>
      <c r="H31" s="37"/>
      <c r="I31" s="37"/>
      <c r="J31" s="61"/>
      <c r="K31" s="6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topLeftCell="A4" workbookViewId="0">
      <selection activeCell="G6" sqref="G6"/>
    </sheetView>
  </sheetViews>
  <sheetFormatPr baseColWidth="10" defaultColWidth="11" defaultRowHeight="15" x14ac:dyDescent="0"/>
  <cols>
    <col min="2" max="2" width="7.83203125" customWidth="1"/>
    <col min="3" max="3" width="21.83203125" style="76" customWidth="1"/>
    <col min="4" max="4" width="13.5" style="76" customWidth="1"/>
    <col min="5" max="5" width="13.1640625" style="76" customWidth="1"/>
    <col min="6" max="6" width="11" style="76"/>
    <col min="7" max="7" width="7.5" customWidth="1"/>
    <col min="8" max="8" width="22.1640625" bestFit="1" customWidth="1"/>
  </cols>
  <sheetData>
    <row r="2" spans="2:8" ht="16">
      <c r="D2" s="77"/>
    </row>
    <row r="4" spans="2:8" ht="16" thickBot="1">
      <c r="B4" s="2"/>
      <c r="C4" s="80"/>
      <c r="D4" s="80"/>
      <c r="E4" s="80"/>
      <c r="G4" t="s">
        <v>112</v>
      </c>
    </row>
    <row r="5" spans="2:8">
      <c r="B5" s="84"/>
      <c r="C5" s="85"/>
      <c r="D5" s="86" t="s">
        <v>63</v>
      </c>
      <c r="E5" s="87" t="s">
        <v>64</v>
      </c>
      <c r="F5" s="76" t="s">
        <v>71</v>
      </c>
    </row>
    <row r="6" spans="2:8">
      <c r="B6" s="21" t="s">
        <v>18</v>
      </c>
      <c r="C6" s="79"/>
      <c r="D6" s="79" t="s">
        <v>65</v>
      </c>
      <c r="E6" s="88" t="s">
        <v>66</v>
      </c>
      <c r="F6"/>
      <c r="G6" t="s">
        <v>113</v>
      </c>
      <c r="H6" t="s">
        <v>114</v>
      </c>
    </row>
    <row r="7" spans="2:8" s="81" customFormat="1">
      <c r="B7" s="89" t="s">
        <v>67</v>
      </c>
      <c r="C7" s="83" t="s">
        <v>26</v>
      </c>
      <c r="D7" s="82">
        <v>0.19710845431888877</v>
      </c>
      <c r="E7" s="90">
        <v>10.955004551010537</v>
      </c>
      <c r="F7" s="81">
        <f>E7/D7</f>
        <v>55.578562517096088</v>
      </c>
      <c r="G7">
        <f>D7/0.4*14</f>
        <v>6.8987959011611064</v>
      </c>
      <c r="H7">
        <f>E7/0.4*12</f>
        <v>328.6501365303161</v>
      </c>
    </row>
    <row r="8" spans="2:8" s="81" customFormat="1">
      <c r="B8" s="89" t="s">
        <v>67</v>
      </c>
      <c r="C8" s="83" t="s">
        <v>26</v>
      </c>
      <c r="D8" s="82">
        <v>0.5895210503575754</v>
      </c>
      <c r="E8" s="90">
        <v>11.702456257526253</v>
      </c>
      <c r="F8" s="81">
        <f t="shared" ref="F8:F46" si="0">E8/D8</f>
        <v>19.850786075286202</v>
      </c>
      <c r="G8">
        <f t="shared" ref="G8:G10" si="1">D8/0.4*14</f>
        <v>20.633236762515139</v>
      </c>
      <c r="H8">
        <f t="shared" ref="H8:H10" si="2">E8/0.4*12</f>
        <v>351.07368772578758</v>
      </c>
    </row>
    <row r="9" spans="2:8" s="81" customFormat="1">
      <c r="B9" s="89" t="s">
        <v>67</v>
      </c>
      <c r="C9" s="83" t="s">
        <v>26</v>
      </c>
      <c r="D9" s="82">
        <v>0.3628317561632155</v>
      </c>
      <c r="E9" s="90">
        <v>12.611424866459878</v>
      </c>
      <c r="F9" s="81">
        <f t="shared" si="0"/>
        <v>34.758327109567496</v>
      </c>
      <c r="G9">
        <f t="shared" si="1"/>
        <v>12.699111465712543</v>
      </c>
      <c r="H9">
        <f t="shared" si="2"/>
        <v>378.34274599379631</v>
      </c>
    </row>
    <row r="10" spans="2:8" s="81" customFormat="1">
      <c r="B10" s="89" t="s">
        <v>67</v>
      </c>
      <c r="C10" s="83" t="s">
        <v>26</v>
      </c>
      <c r="D10" s="82">
        <v>0.37215337062986104</v>
      </c>
      <c r="E10" s="90">
        <v>12.609104657540311</v>
      </c>
      <c r="F10" s="81">
        <f t="shared" si="0"/>
        <v>33.881473748846318</v>
      </c>
      <c r="G10">
        <f t="shared" si="1"/>
        <v>13.025367972045135</v>
      </c>
      <c r="H10">
        <f t="shared" si="2"/>
        <v>378.27313972620931</v>
      </c>
    </row>
    <row r="11" spans="2:8" s="81" customFormat="1">
      <c r="B11" s="91" t="s">
        <v>68</v>
      </c>
      <c r="C11" s="83" t="s">
        <v>26</v>
      </c>
      <c r="D11" s="82">
        <v>1.1854413033595452</v>
      </c>
      <c r="E11" s="90">
        <v>9.8204854151654786</v>
      </c>
      <c r="F11" s="81">
        <f t="shared" si="0"/>
        <v>8.2842443462482578</v>
      </c>
      <c r="G11">
        <f>D11/0.1*14</f>
        <v>165.96178247033632</v>
      </c>
      <c r="H11">
        <f>E11/0.1*12</f>
        <v>1178.4582498198574</v>
      </c>
    </row>
    <row r="12" spans="2:8" s="81" customFormat="1">
      <c r="B12" s="91" t="s">
        <v>68</v>
      </c>
      <c r="C12" s="83" t="s">
        <v>26</v>
      </c>
      <c r="D12" s="82">
        <v>1.0043770818984985</v>
      </c>
      <c r="E12" s="90">
        <v>8.9626389875966872</v>
      </c>
      <c r="F12" s="81">
        <f t="shared" si="0"/>
        <v>8.9235797482109849</v>
      </c>
      <c r="G12">
        <f t="shared" ref="G12:G14" si="3">D12/0.1*14</f>
        <v>140.6127914657898</v>
      </c>
      <c r="H12">
        <f t="shared" ref="H12:H14" si="4">E12/0.1*12</f>
        <v>1075.5166785116023</v>
      </c>
    </row>
    <row r="13" spans="2:8" s="81" customFormat="1">
      <c r="B13" s="91" t="s">
        <v>68</v>
      </c>
      <c r="C13" s="83" t="s">
        <v>26</v>
      </c>
      <c r="D13" s="82">
        <v>0.65122028769155593</v>
      </c>
      <c r="E13" s="90">
        <v>7.5529086221670783</v>
      </c>
      <c r="F13" s="81">
        <f t="shared" si="0"/>
        <v>11.598085570921953</v>
      </c>
      <c r="G13">
        <f t="shared" si="3"/>
        <v>91.170840276817827</v>
      </c>
      <c r="H13">
        <f t="shared" si="4"/>
        <v>906.34903466004937</v>
      </c>
    </row>
    <row r="14" spans="2:8" s="81" customFormat="1">
      <c r="B14" s="91" t="s">
        <v>68</v>
      </c>
      <c r="C14" s="83" t="s">
        <v>26</v>
      </c>
      <c r="D14" s="82">
        <v>1.0873861991861806</v>
      </c>
      <c r="E14" s="90">
        <v>9.0306976768194378</v>
      </c>
      <c r="F14" s="81">
        <f t="shared" si="0"/>
        <v>8.3049588854246768</v>
      </c>
      <c r="G14">
        <f t="shared" si="3"/>
        <v>152.23406788606528</v>
      </c>
      <c r="H14">
        <f t="shared" si="4"/>
        <v>1083.6837212183325</v>
      </c>
    </row>
    <row r="15" spans="2:8" s="81" customFormat="1">
      <c r="B15" s="38"/>
      <c r="C15" s="83"/>
      <c r="D15" s="82"/>
      <c r="E15" s="90"/>
    </row>
    <row r="16" spans="2:8" s="81" customFormat="1">
      <c r="B16" s="89" t="s">
        <v>67</v>
      </c>
      <c r="C16" s="83" t="s">
        <v>27</v>
      </c>
      <c r="D16" s="82">
        <v>0.50952601221938998</v>
      </c>
      <c r="E16" s="90">
        <v>12.35965155022455</v>
      </c>
      <c r="F16" s="81">
        <f t="shared" si="0"/>
        <v>24.257155187010891</v>
      </c>
      <c r="G16">
        <f>D16/0.4*14</f>
        <v>17.833410427678647</v>
      </c>
      <c r="H16">
        <f>E16/0.4*12</f>
        <v>370.78954650673649</v>
      </c>
    </row>
    <row r="17" spans="2:8" s="81" customFormat="1">
      <c r="B17" s="89" t="s">
        <v>67</v>
      </c>
      <c r="C17" s="83" t="s">
        <v>27</v>
      </c>
      <c r="D17" s="82">
        <v>0.15441670713118383</v>
      </c>
      <c r="E17" s="90">
        <v>11.25260499806153</v>
      </c>
      <c r="F17" s="81">
        <f t="shared" si="0"/>
        <v>72.871680837630763</v>
      </c>
      <c r="G17">
        <f t="shared" ref="G17:G18" si="5">D17/0.4*14</f>
        <v>5.4045847495914341</v>
      </c>
      <c r="H17">
        <f t="shared" ref="H17:H18" si="6">E17/0.4*12</f>
        <v>337.57814994184588</v>
      </c>
    </row>
    <row r="18" spans="2:8">
      <c r="B18" s="89" t="s">
        <v>67</v>
      </c>
      <c r="C18" s="83" t="s">
        <v>27</v>
      </c>
      <c r="D18" s="82">
        <v>0.25</v>
      </c>
      <c r="E18" s="90">
        <v>11.78</v>
      </c>
      <c r="F18" s="81">
        <f t="shared" si="0"/>
        <v>47.12</v>
      </c>
      <c r="G18">
        <f t="shared" si="5"/>
        <v>8.75</v>
      </c>
      <c r="H18">
        <f t="shared" si="6"/>
        <v>353.4</v>
      </c>
    </row>
    <row r="19" spans="2:8" s="81" customFormat="1">
      <c r="B19" s="91" t="s">
        <v>68</v>
      </c>
      <c r="C19" s="83" t="s">
        <v>27</v>
      </c>
      <c r="D19" s="82">
        <v>0.61868927449251976</v>
      </c>
      <c r="E19" s="90">
        <v>5.9010175329751338</v>
      </c>
      <c r="F19" s="81">
        <f t="shared" si="0"/>
        <v>9.5379341072551274</v>
      </c>
      <c r="G19">
        <f t="shared" ref="G19" si="7">D19/0.1*14</f>
        <v>86.616498428952767</v>
      </c>
      <c r="H19">
        <f t="shared" ref="H19" si="8">E19/0.1*12</f>
        <v>708.12210395701595</v>
      </c>
    </row>
    <row r="20" spans="2:8" s="81" customFormat="1">
      <c r="B20" s="91" t="s">
        <v>68</v>
      </c>
      <c r="C20" s="83" t="s">
        <v>27</v>
      </c>
      <c r="D20" s="82">
        <v>0.44354155535299372</v>
      </c>
      <c r="E20" s="90">
        <v>9.5970953535435779</v>
      </c>
      <c r="F20" s="81">
        <f t="shared" si="0"/>
        <v>21.637420976047451</v>
      </c>
      <c r="G20">
        <f t="shared" ref="G20:G21" si="9">D20/0.1*14</f>
        <v>62.095817749419126</v>
      </c>
      <c r="H20">
        <f t="shared" ref="H20:H21" si="10">E20/0.1*12</f>
        <v>1151.6514424252291</v>
      </c>
    </row>
    <row r="21" spans="2:8" s="81" customFormat="1">
      <c r="B21" s="92" t="s">
        <v>70</v>
      </c>
      <c r="C21" s="83" t="s">
        <v>27</v>
      </c>
      <c r="D21" s="34">
        <v>0.56000000000000005</v>
      </c>
      <c r="E21" s="39">
        <v>7.7</v>
      </c>
      <c r="F21" s="81">
        <f t="shared" si="0"/>
        <v>13.749999999999998</v>
      </c>
      <c r="G21">
        <f t="shared" si="9"/>
        <v>78.400000000000006</v>
      </c>
      <c r="H21">
        <f t="shared" si="10"/>
        <v>924</v>
      </c>
    </row>
    <row r="22" spans="2:8" s="81" customFormat="1">
      <c r="B22" s="47"/>
      <c r="C22" s="34"/>
      <c r="D22" s="34"/>
      <c r="E22" s="39"/>
    </row>
    <row r="23" spans="2:8" s="81" customFormat="1">
      <c r="B23" s="89" t="s">
        <v>67</v>
      </c>
      <c r="C23" s="83" t="s">
        <v>28</v>
      </c>
      <c r="D23" s="82">
        <v>0.22446776248801201</v>
      </c>
      <c r="E23" s="90">
        <v>11.340611479965501</v>
      </c>
      <c r="F23" s="81">
        <f t="shared" si="0"/>
        <v>50.522228021812985</v>
      </c>
      <c r="G23">
        <f>D23/0.4*14</f>
        <v>7.8563716870804194</v>
      </c>
      <c r="H23">
        <f>E23/0.4*12</f>
        <v>340.21834439896497</v>
      </c>
    </row>
    <row r="24" spans="2:8" s="81" customFormat="1">
      <c r="B24" s="89" t="s">
        <v>67</v>
      </c>
      <c r="C24" s="83" t="s">
        <v>28</v>
      </c>
      <c r="D24" s="82">
        <v>0.37619260826995005</v>
      </c>
      <c r="E24" s="90">
        <v>11.970448798297257</v>
      </c>
      <c r="F24" s="81">
        <f t="shared" si="0"/>
        <v>31.820000008366584</v>
      </c>
      <c r="G24">
        <f t="shared" ref="G24:G28" si="11">D24/0.4*14</f>
        <v>13.166741289448252</v>
      </c>
      <c r="H24">
        <f t="shared" ref="H24:H28" si="12">E24/0.4*12</f>
        <v>359.11346394891768</v>
      </c>
    </row>
    <row r="25" spans="2:8" s="81" customFormat="1">
      <c r="B25" s="89" t="s">
        <v>67</v>
      </c>
      <c r="C25" s="83" t="s">
        <v>28</v>
      </c>
      <c r="D25" s="82">
        <v>0.52587826467267018</v>
      </c>
      <c r="E25" s="90">
        <v>14.139358963426766</v>
      </c>
      <c r="F25" s="81">
        <f t="shared" si="0"/>
        <v>26.887133226979302</v>
      </c>
      <c r="G25">
        <f t="shared" si="11"/>
        <v>18.405739263543456</v>
      </c>
      <c r="H25">
        <f t="shared" si="12"/>
        <v>424.18076890280292</v>
      </c>
    </row>
    <row r="26" spans="2:8">
      <c r="B26" s="89" t="s">
        <v>67</v>
      </c>
      <c r="C26" s="83" t="s">
        <v>28</v>
      </c>
      <c r="D26" s="82">
        <v>0.28999999999999998</v>
      </c>
      <c r="E26" s="90">
        <v>11.42</v>
      </c>
      <c r="F26" s="81">
        <f t="shared" si="0"/>
        <v>39.379310344827587</v>
      </c>
      <c r="G26">
        <f t="shared" si="11"/>
        <v>10.149999999999999</v>
      </c>
      <c r="H26">
        <f t="shared" si="12"/>
        <v>342.59999999999997</v>
      </c>
    </row>
    <row r="27" spans="2:8">
      <c r="B27" s="89" t="s">
        <v>67</v>
      </c>
      <c r="C27" s="83" t="s">
        <v>28</v>
      </c>
      <c r="D27" s="82">
        <v>0.47</v>
      </c>
      <c r="E27" s="90">
        <v>12</v>
      </c>
      <c r="F27" s="81">
        <f t="shared" si="0"/>
        <v>25.531914893617024</v>
      </c>
      <c r="G27">
        <f t="shared" si="11"/>
        <v>16.449999999999996</v>
      </c>
      <c r="H27">
        <f t="shared" si="12"/>
        <v>360</v>
      </c>
    </row>
    <row r="28" spans="2:8" s="81" customFormat="1">
      <c r="B28" s="89" t="s">
        <v>67</v>
      </c>
      <c r="C28" s="83" t="s">
        <v>28</v>
      </c>
      <c r="D28" s="34">
        <v>0.5</v>
      </c>
      <c r="E28" s="39">
        <v>13.29</v>
      </c>
      <c r="F28" s="81">
        <f t="shared" si="0"/>
        <v>26.58</v>
      </c>
      <c r="G28">
        <f t="shared" si="11"/>
        <v>17.5</v>
      </c>
      <c r="H28">
        <f t="shared" si="12"/>
        <v>398.69999999999993</v>
      </c>
    </row>
    <row r="29" spans="2:8" s="81" customFormat="1">
      <c r="B29" s="91" t="s">
        <v>68</v>
      </c>
      <c r="C29" s="83" t="s">
        <v>28</v>
      </c>
      <c r="D29" s="82">
        <v>2.2815593342568516</v>
      </c>
      <c r="E29" s="90">
        <v>16.986292233833886</v>
      </c>
      <c r="F29" s="81">
        <f t="shared" si="0"/>
        <v>7.445036374373605</v>
      </c>
      <c r="G29">
        <f t="shared" ref="G29" si="13">D29/0.1*14</f>
        <v>319.41830679595921</v>
      </c>
      <c r="H29">
        <f t="shared" ref="H29" si="14">E29/0.1*12</f>
        <v>2038.3550680600661</v>
      </c>
    </row>
    <row r="30" spans="2:8" s="81" customFormat="1">
      <c r="B30" s="91" t="s">
        <v>68</v>
      </c>
      <c r="C30" s="83" t="s">
        <v>28</v>
      </c>
      <c r="D30" s="82">
        <v>0.41062436812216119</v>
      </c>
      <c r="E30" s="90">
        <v>3.8965537322976425</v>
      </c>
      <c r="F30" s="81">
        <f t="shared" si="0"/>
        <v>9.489338760183891</v>
      </c>
      <c r="G30">
        <f t="shared" ref="G30:G34" si="15">D30/0.1*14</f>
        <v>57.48741153710256</v>
      </c>
      <c r="H30">
        <f t="shared" ref="H30:H34" si="16">E30/0.1*12</f>
        <v>467.58644787571711</v>
      </c>
    </row>
    <row r="31" spans="2:8" s="81" customFormat="1">
      <c r="B31" s="91" t="s">
        <v>68</v>
      </c>
      <c r="C31" s="83" t="s">
        <v>28</v>
      </c>
      <c r="D31" s="82">
        <v>1.4634116441240397</v>
      </c>
      <c r="E31" s="90">
        <v>12.991938328597161</v>
      </c>
      <c r="F31" s="81">
        <f t="shared" si="0"/>
        <v>8.8778426635888898</v>
      </c>
      <c r="G31">
        <f t="shared" si="15"/>
        <v>204.87763017736555</v>
      </c>
      <c r="H31">
        <f t="shared" si="16"/>
        <v>1559.0325994316593</v>
      </c>
    </row>
    <row r="32" spans="2:8">
      <c r="B32" s="91" t="s">
        <v>68</v>
      </c>
      <c r="C32" s="83" t="s">
        <v>28</v>
      </c>
      <c r="D32" s="82">
        <v>2.38</v>
      </c>
      <c r="E32" s="93">
        <v>16.07726220981835</v>
      </c>
      <c r="F32" s="81">
        <f t="shared" si="0"/>
        <v>6.7551521889993076</v>
      </c>
      <c r="G32">
        <f t="shared" si="15"/>
        <v>333.19999999999993</v>
      </c>
      <c r="H32">
        <f t="shared" si="16"/>
        <v>1929.2714651782019</v>
      </c>
    </row>
    <row r="33" spans="2:8">
      <c r="B33" s="91" t="s">
        <v>68</v>
      </c>
      <c r="C33" s="83" t="s">
        <v>28</v>
      </c>
      <c r="D33" s="82">
        <v>0.44</v>
      </c>
      <c r="E33" s="93">
        <v>4.1321053836402184</v>
      </c>
      <c r="F33" s="81">
        <f t="shared" si="0"/>
        <v>9.3911485991823138</v>
      </c>
      <c r="G33">
        <f t="shared" si="15"/>
        <v>61.599999999999994</v>
      </c>
      <c r="H33">
        <f t="shared" si="16"/>
        <v>495.85264603682617</v>
      </c>
    </row>
    <row r="34" spans="2:8">
      <c r="B34" s="91" t="s">
        <v>68</v>
      </c>
      <c r="C34" s="83" t="s">
        <v>28</v>
      </c>
      <c r="D34" s="82">
        <v>1.52</v>
      </c>
      <c r="E34" s="93">
        <v>11.972188967591684</v>
      </c>
      <c r="F34" s="81">
        <f t="shared" si="0"/>
        <v>7.8764401102576871</v>
      </c>
      <c r="G34">
        <f t="shared" si="15"/>
        <v>212.79999999999998</v>
      </c>
      <c r="H34">
        <f t="shared" si="16"/>
        <v>1436.6626761110022</v>
      </c>
    </row>
    <row r="35" spans="2:8">
      <c r="B35" s="10"/>
      <c r="C35" s="78"/>
      <c r="D35" s="78"/>
      <c r="E35" s="94"/>
      <c r="F35" s="81"/>
    </row>
    <row r="36" spans="2:8">
      <c r="B36" s="89" t="s">
        <v>67</v>
      </c>
      <c r="C36" s="83" t="s">
        <v>29</v>
      </c>
      <c r="D36" s="82">
        <v>0.48189310676626856</v>
      </c>
      <c r="E36" s="90">
        <v>12.105653404887494</v>
      </c>
      <c r="F36" s="81">
        <f t="shared" si="0"/>
        <v>25.121034592343879</v>
      </c>
      <c r="G36">
        <f>D36/0.4*14</f>
        <v>16.866258736819397</v>
      </c>
      <c r="H36">
        <f>E36/0.4*12</f>
        <v>363.16960214662481</v>
      </c>
    </row>
    <row r="37" spans="2:8">
      <c r="B37" s="89" t="s">
        <v>67</v>
      </c>
      <c r="C37" s="83" t="s">
        <v>29</v>
      </c>
      <c r="D37" s="82">
        <v>0.38881483015863805</v>
      </c>
      <c r="E37" s="90">
        <v>12.84124300492055</v>
      </c>
      <c r="F37" s="81">
        <f t="shared" si="0"/>
        <v>33.026628638833735</v>
      </c>
      <c r="G37">
        <f t="shared" ref="G37:G39" si="17">D37/0.4*14</f>
        <v>13.608519055552332</v>
      </c>
      <c r="H37">
        <f t="shared" ref="H37:H39" si="18">E37/0.4*12</f>
        <v>385.23729014761648</v>
      </c>
    </row>
    <row r="38" spans="2:8">
      <c r="B38" s="89" t="s">
        <v>67</v>
      </c>
      <c r="C38" s="83" t="s">
        <v>29</v>
      </c>
      <c r="D38" s="82">
        <v>0.12070401975021486</v>
      </c>
      <c r="E38" s="90">
        <v>10.909959963585418</v>
      </c>
      <c r="F38" s="81">
        <f t="shared" si="0"/>
        <v>90.386053307607412</v>
      </c>
      <c r="G38">
        <f t="shared" si="17"/>
        <v>4.2246406912575196</v>
      </c>
      <c r="H38">
        <f t="shared" si="18"/>
        <v>327.29879890756251</v>
      </c>
    </row>
    <row r="39" spans="2:8">
      <c r="B39" s="89" t="s">
        <v>67</v>
      </c>
      <c r="C39" s="83" t="s">
        <v>29</v>
      </c>
      <c r="D39" s="82">
        <v>0.67</v>
      </c>
      <c r="E39" s="90">
        <v>13.44</v>
      </c>
      <c r="F39" s="81">
        <f t="shared" si="0"/>
        <v>20.059701492537311</v>
      </c>
      <c r="G39">
        <f t="shared" si="17"/>
        <v>23.45</v>
      </c>
      <c r="H39">
        <f t="shared" si="18"/>
        <v>403.19999999999993</v>
      </c>
    </row>
    <row r="40" spans="2:8" s="81" customFormat="1">
      <c r="B40" s="91" t="s">
        <v>68</v>
      </c>
      <c r="C40" s="83" t="s">
        <v>29</v>
      </c>
      <c r="D40" s="82">
        <v>1.2200770507170546</v>
      </c>
      <c r="E40" s="90">
        <v>8.9897891234085847</v>
      </c>
      <c r="F40" s="81">
        <f t="shared" si="0"/>
        <v>7.3682142600134739</v>
      </c>
      <c r="G40">
        <f t="shared" ref="G40" si="19">D40/0.1*14</f>
        <v>170.81078710038764</v>
      </c>
      <c r="H40">
        <f t="shared" ref="H40" si="20">E40/0.1*12</f>
        <v>1078.7746948090303</v>
      </c>
    </row>
    <row r="41" spans="2:8" s="81" customFormat="1">
      <c r="B41" s="91" t="s">
        <v>68</v>
      </c>
      <c r="C41" s="83" t="s">
        <v>29</v>
      </c>
      <c r="D41" s="82">
        <v>1.5129814010583085</v>
      </c>
      <c r="E41" s="90">
        <v>10.765099540636607</v>
      </c>
      <c r="F41" s="81">
        <f t="shared" si="0"/>
        <v>7.1151565598272235</v>
      </c>
      <c r="G41">
        <f t="shared" ref="G41:G43" si="21">D41/0.1*14</f>
        <v>211.81739614816317</v>
      </c>
      <c r="H41">
        <f t="shared" ref="H41:H43" si="22">E41/0.1*12</f>
        <v>1291.8119448763928</v>
      </c>
    </row>
    <row r="42" spans="2:8" s="81" customFormat="1">
      <c r="B42" s="91" t="s">
        <v>68</v>
      </c>
      <c r="C42" s="83" t="s">
        <v>29</v>
      </c>
      <c r="D42" s="82">
        <v>1.1014837715919155</v>
      </c>
      <c r="E42" s="90">
        <v>9.3959324579364054</v>
      </c>
      <c r="F42" s="81">
        <f t="shared" si="0"/>
        <v>8.5302504678366411</v>
      </c>
      <c r="G42">
        <f t="shared" si="21"/>
        <v>154.20772802286814</v>
      </c>
      <c r="H42">
        <f t="shared" si="22"/>
        <v>1127.5118949523685</v>
      </c>
    </row>
    <row r="43" spans="2:8">
      <c r="B43" s="91" t="s">
        <v>68</v>
      </c>
      <c r="C43" s="83" t="s">
        <v>29</v>
      </c>
      <c r="D43" s="82">
        <v>1.64</v>
      </c>
      <c r="E43" s="90">
        <v>9.7899999999999991</v>
      </c>
      <c r="F43" s="81">
        <f t="shared" si="0"/>
        <v>5.9695121951219514</v>
      </c>
      <c r="G43">
        <f t="shared" si="21"/>
        <v>229.59999999999997</v>
      </c>
      <c r="H43">
        <f t="shared" si="22"/>
        <v>1174.8</v>
      </c>
    </row>
    <row r="44" spans="2:8">
      <c r="B44" s="10"/>
      <c r="C44" s="78"/>
      <c r="D44" s="78"/>
      <c r="E44" s="94"/>
      <c r="F44" s="81"/>
    </row>
    <row r="45" spans="2:8">
      <c r="B45" s="38" t="s">
        <v>67</v>
      </c>
      <c r="C45" s="83" t="s">
        <v>30</v>
      </c>
      <c r="D45" s="82">
        <v>0.20027379272397025</v>
      </c>
      <c r="E45" s="90">
        <v>11.807432937314564</v>
      </c>
      <c r="F45" s="81">
        <f t="shared" si="0"/>
        <v>58.95645544391472</v>
      </c>
    </row>
    <row r="46" spans="2:8" ht="16" thickBot="1">
      <c r="B46" s="41" t="s">
        <v>68</v>
      </c>
      <c r="C46" s="95" t="s">
        <v>30</v>
      </c>
      <c r="D46" s="96">
        <v>0.13498735963484107</v>
      </c>
      <c r="E46" s="97">
        <v>9.3973785245302519</v>
      </c>
      <c r="F46" s="81">
        <f t="shared" si="0"/>
        <v>69.616729669736657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AFDW Lepto</vt:lpstr>
      <vt:lpstr>Photosynthèse</vt:lpstr>
      <vt:lpstr>C uptake</vt:lpstr>
      <vt:lpstr>N uptake</vt:lpstr>
      <vt:lpstr>C and N content Leptoseris</vt:lpstr>
      <vt:lpstr>soft photosynthesis</vt:lpstr>
      <vt:lpstr>soft carbon</vt:lpstr>
      <vt:lpstr>soft N</vt:lpstr>
      <vt:lpstr>C and N content soft</vt:lpstr>
    </vt:vector>
  </TitlesOfParts>
  <Company>CSM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</dc:creator>
  <cp:lastModifiedBy>CFP</cp:lastModifiedBy>
  <dcterms:created xsi:type="dcterms:W3CDTF">2020-11-25T10:24:15Z</dcterms:created>
  <dcterms:modified xsi:type="dcterms:W3CDTF">2021-05-07T12:54:55Z</dcterms:modified>
</cp:coreProperties>
</file>