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lodz-my.sharepoint.com/personal/222623_edu_p_lodz_pl/Documents/Pliki z czatów w aplikacji Microsoft Teams/"/>
    </mc:Choice>
  </mc:AlternateContent>
  <xr:revisionPtr revIDLastSave="330" documentId="13_ncr:1_{46CD19D1-A2DE-49B1-9C91-4683D817D03C}" xr6:coauthVersionLast="46" xr6:coauthVersionMax="46" xr10:uidLastSave="{8C3BF5FB-8385-410D-8283-F39060BFE6C5}"/>
  <bookViews>
    <workbookView xWindow="-108" yWindow="-108" windowWidth="23256" windowHeight="13176" xr2:uid="{6E0D6B14-76CB-4C90-8A7E-6A94A8FB4616}"/>
  </bookViews>
  <sheets>
    <sheet name="Arkusz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E37" i="1"/>
  <c r="E38" i="1"/>
  <c r="F22" i="1"/>
  <c r="E46" i="1"/>
  <c r="F20" i="1"/>
  <c r="E32" i="1"/>
  <c r="E33" i="1"/>
  <c r="E34" i="1"/>
  <c r="E35" i="1"/>
  <c r="E36" i="1"/>
  <c r="E39" i="1"/>
  <c r="E40" i="1"/>
  <c r="E41" i="1"/>
  <c r="E42" i="1"/>
  <c r="E43" i="1"/>
  <c r="E44" i="1"/>
  <c r="E45" i="1"/>
  <c r="E3" i="1"/>
  <c r="E4" i="1"/>
  <c r="E5" i="1"/>
  <c r="E6" i="1"/>
  <c r="E7" i="1"/>
  <c r="E10" i="1"/>
  <c r="E15" i="1"/>
  <c r="E16" i="1"/>
  <c r="E17" i="1"/>
  <c r="E18" i="1"/>
  <c r="E20" i="1"/>
  <c r="E21" i="1"/>
  <c r="E22" i="1"/>
  <c r="E24" i="1"/>
  <c r="E25" i="1"/>
  <c r="E26" i="1"/>
  <c r="E28" i="1"/>
  <c r="E29" i="1"/>
  <c r="E30" i="1"/>
  <c r="E31" i="1"/>
  <c r="C11" i="1"/>
  <c r="E11" i="1" s="1"/>
  <c r="C23" i="1"/>
  <c r="E23" i="1" s="1"/>
  <c r="F3" i="1"/>
  <c r="C9" i="1"/>
  <c r="E9" i="1" s="1"/>
  <c r="F2" i="1"/>
  <c r="F4" i="1"/>
  <c r="F5" i="1"/>
  <c r="F6" i="1"/>
  <c r="C8" i="1"/>
  <c r="E8" i="1" s="1"/>
  <c r="C14" i="1"/>
  <c r="E14" i="1" s="1"/>
  <c r="C13" i="1"/>
  <c r="E13" i="1" s="1"/>
  <c r="C12" i="1" l="1"/>
  <c r="E12" i="1" s="1"/>
  <c r="C19" i="1"/>
  <c r="E19" i="1" s="1"/>
  <c r="E2" i="1" l="1"/>
  <c r="G12" i="1" s="1"/>
</calcChain>
</file>

<file path=xl/sharedStrings.xml><?xml version="1.0" encoding="utf-8"?>
<sst xmlns="http://schemas.openxmlformats.org/spreadsheetml/2006/main" count="115" uniqueCount="99">
  <si>
    <t>Nazwa sprzętu</t>
  </si>
  <si>
    <t>Typ sprzętu</t>
  </si>
  <si>
    <t>Ilość/metry</t>
  </si>
  <si>
    <t>Cena za sztukę/metr (zł)</t>
  </si>
  <si>
    <t>Cena Całkowita</t>
  </si>
  <si>
    <t>Całkowita moc urządzeń</t>
  </si>
  <si>
    <t>C9500-12Q: Cisco Catalyst 9500</t>
  </si>
  <si>
    <t>Przełącznik Core</t>
  </si>
  <si>
    <t>https://www.sieciowy.com.pl/product/C9500-12Q-A-s103625</t>
  </si>
  <si>
    <t>Cisco C9300L-48T-4X</t>
  </si>
  <si>
    <t>Przełącznik L2/L3</t>
  </si>
  <si>
    <t>https://sklep.comel-it.com/C9300-48T-A_8945_1?utm_source=SalesIntelligence&amp;utm_medium=cpc&amp;utm_campaign=SI_138897&amp;utm_content=8945#nclid=b7e0a950a5e33e5ff7a6b62acb771196</t>
  </si>
  <si>
    <t>UBIQUITI US-48 UNIFI</t>
  </si>
  <si>
    <t>Przełącznik L2</t>
  </si>
  <si>
    <t>https://sklep.ubiquitipolska.pl/unifi-switch/172-US-48.html</t>
  </si>
  <si>
    <t>UBIQUITI US-48-500W</t>
  </si>
  <si>
    <t>Przełącznik L2 PoE</t>
  </si>
  <si>
    <t>https://www.senetic.pl/product/US-48-500W</t>
  </si>
  <si>
    <t>ISR4431-VSEC/K9</t>
  </si>
  <si>
    <t>Router</t>
  </si>
  <si>
    <t>https://www.router-switch.com/isr4431-vsec-k9.html</t>
  </si>
  <si>
    <t xml:space="preserve">UPS Vertiv Liebert GXT5-5000IRT5UXLE 5000VA </t>
  </si>
  <si>
    <t>UPS</t>
  </si>
  <si>
    <t>CAT6a S/FTP 0,57 CU Huawei 305m szara</t>
  </si>
  <si>
    <t>Kabel CAT.6A</t>
  </si>
  <si>
    <t>MikroTik Q+DA0001 QSFP+ (kabel DAC) 40 Gb/s 1m</t>
  </si>
  <si>
    <t>Moduł QSFP+</t>
  </si>
  <si>
    <t xml:space="preserve">Ubiquiti UAP AC LR (a/b/g/n/ac 1350Mb/s) </t>
  </si>
  <si>
    <t>Access Pointy</t>
  </si>
  <si>
    <t>patch panel STP Cat.6A RJ-45 0.5U 19" Base Link</t>
  </si>
  <si>
    <t>Patch panel</t>
  </si>
  <si>
    <t>Suma Końcowa:</t>
  </si>
  <si>
    <t xml:space="preserve"> Wtyk (8P8C) FTP kat. 6A AWG 22-24 </t>
  </si>
  <si>
    <t>Wtyk RJ45</t>
  </si>
  <si>
    <t>Osłonka  RJ-45 - kolor niebieski</t>
  </si>
  <si>
    <t>Osłonka wtyku</t>
  </si>
  <si>
    <t>Osłonka RJ-45 - kolor czerwony</t>
  </si>
  <si>
    <t>Osłonka RJ-45 - kolor zielony</t>
  </si>
  <si>
    <t>Osłonka RJ-45 - kolor czarny</t>
  </si>
  <si>
    <t>Osłonka RJ-45 - kolor szary</t>
  </si>
  <si>
    <t>&lt;-- około</t>
  </si>
  <si>
    <t>Osłonka RJ-45 - kolor żółty</t>
  </si>
  <si>
    <t xml:space="preserve">ULTIMODE UNI-8MM 8x OM2 50/125 </t>
  </si>
  <si>
    <t>Swiatłowód</t>
  </si>
  <si>
    <t>FPR2110-NGFW-K9</t>
  </si>
  <si>
    <t>Firewall</t>
  </si>
  <si>
    <t xml:space="preserve">Zasilacz awaryjny UPS APC Smart-UPS 3000VA </t>
  </si>
  <si>
    <t>https://www.powerserver.pl/d7129_zasilacz_awaryjny_ups_apc_smart-ups_3000va_lcd_rack.html</t>
  </si>
  <si>
    <t>Supermicro SuperServer Rack 4U SYS-F619H6-FT</t>
  </si>
  <si>
    <t>Serwer</t>
  </si>
  <si>
    <t>https://bizserver.eu/pl/rack-4u/supermicro-superserver-rack-4u-sys-f619h6-ft.html</t>
  </si>
  <si>
    <t xml:space="preserve">Gniazdo 2xRJ45 kat.6A STP ekran </t>
  </si>
  <si>
    <t>Gniazdo rj45 x2</t>
  </si>
  <si>
    <t>Szafa Rack 19'' 27U 600mm stojąca S6627</t>
  </si>
  <si>
    <t>Rack stojący</t>
  </si>
  <si>
    <t>Digitus 16U, szara (DN-19 16U-6/6)</t>
  </si>
  <si>
    <t>Szafa wisząca</t>
  </si>
  <si>
    <t xml:space="preserve">ACE19-45U-88-C-S5 </t>
  </si>
  <si>
    <t>MSI Pro MP221</t>
  </si>
  <si>
    <t>Monitor</t>
  </si>
  <si>
    <t>https://www.mediaexpert.pl/komputery-i-tablety/monitory-led/monitor-led-msi-21-5-pro-mp221</t>
  </si>
  <si>
    <t>Acer Aspire XC-886 Intel® Core™ i5-9400 8GB 256GB</t>
  </si>
  <si>
    <t>Komputer</t>
  </si>
  <si>
    <t>https://www.euro.com.pl/komputery-stacjonarne-pc/acer-komputer-acer-i59400-8gb-256.bhtml?from=gf&amp;p=1899.00&amp;cr=0#opis</t>
  </si>
  <si>
    <t>HP LaserJet Enterprise M608dn</t>
  </si>
  <si>
    <t>Drukarka</t>
  </si>
  <si>
    <t>https://www.euro.com.pl/drukarki-laserowe/hp-laserjet-enterprise-m608dn.bhtml?gclid=CjwKCAiApNSABhAlEiwANuR9YLQFvzjNnrMP_qoLDOA5R8HTn-iYvjWmYLeSmrwu70-cikv2Gav0uRoCkG4QAvD_BwE&amp;gclsrc=aw.ds</t>
  </si>
  <si>
    <t>Ploter HP HP Ploter DesignJet T630 24-in Printer</t>
  </si>
  <si>
    <t>Ploter</t>
  </si>
  <si>
    <t>Skaner CANON LiDE 300</t>
  </si>
  <si>
    <t>Skaner</t>
  </si>
  <si>
    <t>CANON i-SENSYS MF742CDW</t>
  </si>
  <si>
    <t>Ksero</t>
  </si>
  <si>
    <t>Korytko kablowe 60x400mm KFJ400H60/3 3m</t>
  </si>
  <si>
    <t>Korytko</t>
  </si>
  <si>
    <t>https://www.tim.pl/korytko-kablowe-60x400mm-kfj400h603-163023-3m</t>
  </si>
  <si>
    <t>Korytko kablowe 60x200mm KFJ200H60/3 3m</t>
  </si>
  <si>
    <t>https://www.tim.pl/korytko-kablowe-perforowane-200x60mm-1-0mm-kfj200h603-162823-3m</t>
  </si>
  <si>
    <t>Korytko kablowe 60x150mm KFJ150H60/3 3m</t>
  </si>
  <si>
    <t>https://www.tim.pl/korytko-kablowe-perforowane-150x60mm-1-0mm-kfj150h603-162723-3m</t>
  </si>
  <si>
    <t>Korytko kablowe 60x100mm KFJ100H60/3 3m</t>
  </si>
  <si>
    <t>https://www.tim.pl/korytko-kablowe-perforowane-100x60mm-1-0mm-kfj100h603-162623-3m</t>
  </si>
  <si>
    <t>Wspornik sufitowy 200mm</t>
  </si>
  <si>
    <t>Element montażowy</t>
  </si>
  <si>
    <t>Podstawa sufitowa trójkątna</t>
  </si>
  <si>
    <t>Kanał elektroinstalacyjny 90x60mm 2m</t>
  </si>
  <si>
    <t>Kanał</t>
  </si>
  <si>
    <t>https://www.tim.pl/kanal-elektroinstalacyjny-90x60mm-kk-90x60-8-10333-2m</t>
  </si>
  <si>
    <t>Kanał elektroinstalacyjny 40x40mm 2m</t>
  </si>
  <si>
    <t>Kanał elektroinstalacyjny 32x30mm 2m</t>
  </si>
  <si>
    <t>https://www.tim.pl/kanal-elektroinstalacyjny-32x30mm-kk-32x30-28-10264-2m</t>
  </si>
  <si>
    <t>Kanał elektroinstalacyjny 60x40mm 2m</t>
  </si>
  <si>
    <t>https://www.tim.pl/kanal-elektroinstalacyjny-60x40mm-kk-60x40-15-10270-2m</t>
  </si>
  <si>
    <t>Łączniki 90 stopni 60x40 4szt.</t>
  </si>
  <si>
    <t>Łącznik</t>
  </si>
  <si>
    <t>Łączniki 90 stopni 40x40 4szt.</t>
  </si>
  <si>
    <t>Łącznik prosty 60x40 4szt.</t>
  </si>
  <si>
    <t>APC Smart-UPS 6kVA</t>
  </si>
  <si>
    <t xml:space="preserve">UPS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</si>
</sst>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#,##0.00\ &quot;zł&quot;"/>
  </numFmts>
  <fonts count="1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28"/>
      <color rgb="FF9C0006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6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4"/>
      <color rgb="FF1C1C1B"/>
      <name val="Calibri"/>
    </font>
    <font>
      <b/>
      <sz val="14"/>
      <color rgb="FF000000"/>
      <name val="Calibri"/>
    </font>
    <font>
      <b/>
      <sz val="14"/>
      <color rgb="FF0D0D0D"/>
      <name val="Calibri"/>
    </font>
    <font>
      <sz val="11"/>
      <color rgb="FF000000"/>
      <name val="Calibri"/>
    </font>
    <font>
      <b/>
      <sz val="14"/>
      <color theme="1"/>
      <name val="Calibri"/>
      <scheme val="minor"/>
    </font>
    <font>
      <b/>
      <sz val="14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3" fillId="7" borderId="0" applyNumberFormat="0" applyBorder="0" applyAlignment="0" applyProtection="0"/>
    <xf numFmtId="0" fontId="1" fillId="8" borderId="0" applyNumberFormat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0">
    <xf numFmtId="0" fontId="0" fillId="0" borderId="0" xfId="0"/>
    <xf numFmtId="164" fontId="1" fillId="5" borderId="1" xfId="4" applyNumberForma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" fillId="2" borderId="1" xfId="1" applyBorder="1" applyAlignment="1">
      <alignment horizontal="center"/>
    </xf>
    <xf numFmtId="0" fontId="0" fillId="0" borderId="0" xfId="0" applyBorder="1"/>
    <xf numFmtId="0" fontId="1" fillId="3" borderId="1" xfId="2" applyBorder="1" applyAlignment="1">
      <alignment horizontal="center"/>
    </xf>
    <xf numFmtId="0" fontId="1" fillId="4" borderId="1" xfId="3" applyBorder="1" applyAlignment="1">
      <alignment horizontal="center"/>
    </xf>
    <xf numFmtId="0" fontId="0" fillId="6" borderId="1" xfId="5" applyFont="1" applyBorder="1" applyAlignment="1">
      <alignment horizontal="center"/>
    </xf>
    <xf numFmtId="0" fontId="9" fillId="0" borderId="0" xfId="9"/>
    <xf numFmtId="0" fontId="9" fillId="0" borderId="0" xfId="10"/>
    <xf numFmtId="0" fontId="0" fillId="0" borderId="6" xfId="0" applyBorder="1" applyAlignment="1">
      <alignment wrapText="1"/>
    </xf>
    <xf numFmtId="0" fontId="0" fillId="0" borderId="6" xfId="0" applyBorder="1"/>
    <xf numFmtId="0" fontId="0" fillId="0" borderId="6" xfId="0" applyFont="1" applyBorder="1"/>
    <xf numFmtId="0" fontId="7" fillId="8" borderId="7" xfId="7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6" xfId="0" applyFont="1" applyBorder="1"/>
    <xf numFmtId="0" fontId="13" fillId="0" borderId="0" xfId="0" applyFont="1" applyAlignment="1">
      <alignment wrapText="1"/>
    </xf>
    <xf numFmtId="0" fontId="9" fillId="0" borderId="0" xfId="9" applyAlignment="1">
      <alignment wrapText="1"/>
    </xf>
    <xf numFmtId="0" fontId="0" fillId="0" borderId="5" xfId="0" applyBorder="1" applyAlignment="1">
      <alignment wrapText="1"/>
    </xf>
    <xf numFmtId="0" fontId="12" fillId="0" borderId="8" xfId="0" applyFont="1" applyBorder="1" applyAlignment="1">
      <alignment wrapText="1"/>
    </xf>
    <xf numFmtId="0" fontId="11" fillId="9" borderId="8" xfId="0" applyFont="1" applyFill="1" applyBorder="1" applyAlignment="1">
      <alignment wrapText="1"/>
    </xf>
    <xf numFmtId="0" fontId="2" fillId="0" borderId="9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8" xfId="0" applyFont="1" applyBorder="1"/>
    <xf numFmtId="3" fontId="2" fillId="0" borderId="8" xfId="0" applyNumberFormat="1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right" vertical="center"/>
    </xf>
    <xf numFmtId="164" fontId="2" fillId="0" borderId="6" xfId="0" applyNumberFormat="1" applyFont="1" applyBorder="1" applyAlignment="1">
      <alignment horizontal="right" vertical="center"/>
    </xf>
    <xf numFmtId="164" fontId="2" fillId="0" borderId="6" xfId="0" applyNumberFormat="1" applyFont="1" applyBorder="1" applyAlignment="1">
      <alignment vertical="center" wrapText="1"/>
    </xf>
    <xf numFmtId="8" fontId="2" fillId="0" borderId="6" xfId="0" applyNumberFormat="1" applyFont="1" applyBorder="1" applyAlignment="1">
      <alignment vertical="center" wrapText="1"/>
    </xf>
    <xf numFmtId="164" fontId="2" fillId="0" borderId="6" xfId="0" applyNumberFormat="1" applyFont="1" applyBorder="1" applyAlignment="1">
      <alignment vertical="center"/>
    </xf>
    <xf numFmtId="164" fontId="2" fillId="0" borderId="6" xfId="8" applyNumberFormat="1" applyFont="1" applyBorder="1" applyAlignment="1">
      <alignment horizontal="right" vertical="center"/>
    </xf>
    <xf numFmtId="164" fontId="2" fillId="0" borderId="5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14" fillId="0" borderId="6" xfId="0" applyNumberFormat="1" applyFont="1" applyBorder="1" applyAlignment="1">
      <alignment horizontal="right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5" fillId="0" borderId="12" xfId="0" applyFont="1" applyBorder="1" applyAlignment="1">
      <alignment wrapText="1"/>
    </xf>
    <xf numFmtId="0" fontId="0" fillId="0" borderId="13" xfId="0" applyBorder="1"/>
    <xf numFmtId="0" fontId="2" fillId="0" borderId="12" xfId="0" applyFont="1" applyBorder="1"/>
    <xf numFmtId="4" fontId="2" fillId="0" borderId="7" xfId="0" applyNumberFormat="1" applyFont="1" applyBorder="1"/>
    <xf numFmtId="0" fontId="2" fillId="0" borderId="12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0" fontId="15" fillId="9" borderId="0" xfId="0" applyFont="1" applyFill="1" applyAlignment="1">
      <alignment wrapText="1"/>
    </xf>
    <xf numFmtId="0" fontId="10" fillId="0" borderId="0" xfId="0" applyFont="1" applyAlignment="1">
      <alignment wrapText="1"/>
    </xf>
    <xf numFmtId="164" fontId="5" fillId="7" borderId="3" xfId="6" applyNumberFormat="1" applyFont="1" applyBorder="1" applyAlignment="1">
      <alignment horizontal="center" vertical="center"/>
    </xf>
    <xf numFmtId="0" fontId="5" fillId="7" borderId="3" xfId="6" applyFont="1" applyBorder="1" applyAlignment="1">
      <alignment horizontal="center" vertical="center"/>
    </xf>
    <xf numFmtId="0" fontId="5" fillId="7" borderId="4" xfId="6" applyFont="1" applyBorder="1" applyAlignment="1">
      <alignment horizontal="center" vertical="center"/>
    </xf>
    <xf numFmtId="0" fontId="11" fillId="9" borderId="0" xfId="0" applyFont="1" applyFill="1" applyBorder="1" applyAlignment="1">
      <alignment wrapText="1"/>
    </xf>
  </cellXfs>
  <cellStyles count="11">
    <cellStyle name="40% — akcent 3" xfId="7" builtinId="39"/>
    <cellStyle name="60% — akcent 1" xfId="1" builtinId="32"/>
    <cellStyle name="60% — akcent 2" xfId="2" builtinId="36"/>
    <cellStyle name="60% — akcent 3" xfId="3" builtinId="40"/>
    <cellStyle name="60% — akcent 4" xfId="4" builtinId="44"/>
    <cellStyle name="60% — akcent 6" xfId="5" builtinId="52"/>
    <cellStyle name="Hiperłącze" xfId="9" builtinId="8"/>
    <cellStyle name="Hyperlink" xfId="10" xr:uid="{00000000-000B-0000-0000-000008000000}"/>
    <cellStyle name="Normalny" xfId="0" builtinId="0"/>
    <cellStyle name="Walutowy" xfId="8" builtinId="4"/>
    <cellStyle name="Zły" xfId="6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7</xdr:row>
      <xdr:rowOff>66675</xdr:rowOff>
    </xdr:to>
    <xdr:sp macro="" textlink="">
      <xdr:nvSpPr>
        <xdr:cNvPr id="1025" name="AutoShape 1" descr="Allegro Smart!">
          <a:extLst>
            <a:ext uri="{FF2B5EF4-FFF2-40B4-BE49-F238E27FC236}">
              <a16:creationId xmlns:a16="http://schemas.microsoft.com/office/drawing/2014/main" id="{4AC039B0-2001-432F-ADD9-9F5FFA5CCE81}"/>
            </a:ext>
          </a:extLst>
        </xdr:cNvPr>
        <xdr:cNvSpPr>
          <a:spLocks noChangeAspect="1" noChangeArrowheads="1"/>
        </xdr:cNvSpPr>
      </xdr:nvSpPr>
      <xdr:spPr bwMode="auto">
        <a:xfrm>
          <a:off x="6200775" y="88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m.pl/kanal-elektroinstalacyjny-90x60mm-kk-90x60-8-10333-2m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www.senetic.pl/product/US-48-500W" TargetMode="External"/><Relationship Id="rId7" Type="http://schemas.openxmlformats.org/officeDocument/2006/relationships/hyperlink" Target="https://www.tim.pl/korytko-kablowe-60x400mm-kfj400h603-163023-3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sklep.ubiquitipolska.pl/unifi-switch/172-US-48.html" TargetMode="External"/><Relationship Id="rId1" Type="http://schemas.openxmlformats.org/officeDocument/2006/relationships/hyperlink" Target="https://sklep.comel-it.com/C9300-48T-A_8945_1?utm_source=SalesIntelligence&amp;utm_medium=cpc&amp;utm_campaign=SI_138897&amp;utm_content=8945" TargetMode="External"/><Relationship Id="rId6" Type="http://schemas.openxmlformats.org/officeDocument/2006/relationships/hyperlink" Target="https://bizserver.eu/pl/rack-4u/supermicro-superserver-rack-4u-sys-f619h6-ft.html" TargetMode="External"/><Relationship Id="rId11" Type="http://schemas.openxmlformats.org/officeDocument/2006/relationships/hyperlink" Target="https://www.mediaexpert.pl/komputery-i-tablety/monitory-led/monitor-led-msi-21-5-pro-mp221" TargetMode="External"/><Relationship Id="rId5" Type="http://schemas.openxmlformats.org/officeDocument/2006/relationships/hyperlink" Target="https://www.euro.com.pl/drukarki-laserowe/hp-laserjet-enterprise-m608dn.bhtml?gclid=CjwKCAiApNSABhAlEiwANuR9YLQFvzjNnrMP_qoLDOA5R8HTn-iYvjWmYLeSmrwu70-cikv2Gav0uRoCkG4QAvD_BwE&amp;gclsrc=aw.ds" TargetMode="External"/><Relationship Id="rId10" Type="http://schemas.openxmlformats.org/officeDocument/2006/relationships/hyperlink" Target="https://www.euro.com.pl/komputery-stacjonarne-pc/acer-komputer-acer-i59400-8gb-256.bhtml?from=gf&amp;p=1899.00&amp;cr=0" TargetMode="External"/><Relationship Id="rId4" Type="http://schemas.openxmlformats.org/officeDocument/2006/relationships/hyperlink" Target="https://www.router-switch.com/isr4431-vsec-k9.html" TargetMode="External"/><Relationship Id="rId9" Type="http://schemas.openxmlformats.org/officeDocument/2006/relationships/hyperlink" Target="https://www.powerserver.pl/d7129_zasilacz_awaryjny_ups_apc_smart-ups_3000va_lcd_rac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7B92-7691-49C2-9150-BE1CDDD5D6A3}">
  <dimension ref="A1:T65"/>
  <sheetViews>
    <sheetView tabSelected="1" topLeftCell="A19" zoomScale="85" zoomScaleNormal="85" workbookViewId="0">
      <selection activeCell="E26" sqref="E26:E27"/>
    </sheetView>
  </sheetViews>
  <sheetFormatPr defaultRowHeight="14.45"/>
  <cols>
    <col min="1" max="1" width="58.7109375" customWidth="1"/>
    <col min="2" max="2" width="24.42578125" customWidth="1"/>
    <col min="3" max="3" width="13.140625" customWidth="1"/>
    <col min="4" max="4" width="22.42578125" customWidth="1"/>
    <col min="5" max="5" width="26.28515625" customWidth="1"/>
    <col min="6" max="6" width="22.5703125" customWidth="1"/>
    <col min="7" max="7" width="72.42578125" customWidth="1"/>
  </cols>
  <sheetData>
    <row r="1" spans="1:20" ht="15" thickBot="1">
      <c r="A1" s="4" t="s">
        <v>0</v>
      </c>
      <c r="B1" s="6" t="s">
        <v>1</v>
      </c>
      <c r="C1" s="7" t="s">
        <v>2</v>
      </c>
      <c r="D1" s="8" t="s">
        <v>3</v>
      </c>
      <c r="E1" s="1" t="s">
        <v>4</v>
      </c>
      <c r="F1" s="14" t="s">
        <v>5</v>
      </c>
      <c r="O1" s="5"/>
      <c r="P1" s="5"/>
      <c r="Q1" s="5"/>
      <c r="R1" s="5"/>
      <c r="S1" s="5"/>
      <c r="T1" s="5"/>
    </row>
    <row r="2" spans="1:20" ht="17.100000000000001" customHeight="1">
      <c r="A2" s="25" t="s">
        <v>6</v>
      </c>
      <c r="B2" s="16" t="s">
        <v>7</v>
      </c>
      <c r="C2" s="33">
        <v>6</v>
      </c>
      <c r="D2" s="37">
        <v>54113.17</v>
      </c>
      <c r="E2" s="43">
        <f t="shared" ref="E2:E31" si="0">C2*D2</f>
        <v>324679.02</v>
      </c>
      <c r="F2" s="22">
        <f>850*C2</f>
        <v>5100</v>
      </c>
      <c r="G2" t="s">
        <v>8</v>
      </c>
      <c r="O2" s="5"/>
      <c r="P2" s="5"/>
      <c r="Q2" s="5"/>
      <c r="R2" s="5"/>
      <c r="S2" s="5"/>
      <c r="T2" s="5"/>
    </row>
    <row r="3" spans="1:20" ht="18">
      <c r="A3" s="26" t="s">
        <v>9</v>
      </c>
      <c r="B3" s="17" t="s">
        <v>10</v>
      </c>
      <c r="C3" s="34">
        <v>2</v>
      </c>
      <c r="D3" s="38">
        <v>14116.62</v>
      </c>
      <c r="E3" s="44">
        <f t="shared" si="0"/>
        <v>28233.24</v>
      </c>
      <c r="F3" s="11">
        <f>C3*350</f>
        <v>700</v>
      </c>
      <c r="G3" s="9" t="s">
        <v>11</v>
      </c>
      <c r="O3" s="5"/>
      <c r="P3" s="5"/>
      <c r="Q3" s="5"/>
      <c r="R3" s="5"/>
      <c r="S3" s="5"/>
      <c r="T3" s="5"/>
    </row>
    <row r="4" spans="1:20" ht="18">
      <c r="A4" s="26" t="s">
        <v>12</v>
      </c>
      <c r="B4" s="17" t="s">
        <v>13</v>
      </c>
      <c r="C4" s="34">
        <v>15</v>
      </c>
      <c r="D4" s="38">
        <v>1659.37</v>
      </c>
      <c r="E4" s="44">
        <f t="shared" si="0"/>
        <v>24890.55</v>
      </c>
      <c r="F4" s="12">
        <f>56*C4</f>
        <v>840</v>
      </c>
      <c r="G4" s="9" t="s">
        <v>14</v>
      </c>
      <c r="O4" s="5"/>
      <c r="P4" s="5"/>
      <c r="Q4" s="5"/>
      <c r="R4" s="5"/>
      <c r="S4" s="5"/>
      <c r="T4" s="5"/>
    </row>
    <row r="5" spans="1:20" ht="18.75">
      <c r="A5" s="27" t="s">
        <v>15</v>
      </c>
      <c r="B5" s="17" t="s">
        <v>16</v>
      </c>
      <c r="C5" s="34">
        <v>5</v>
      </c>
      <c r="D5" s="38">
        <v>3233.98</v>
      </c>
      <c r="E5" s="44">
        <f t="shared" si="0"/>
        <v>16169.9</v>
      </c>
      <c r="F5" s="12">
        <f>500*C5</f>
        <v>2500</v>
      </c>
      <c r="G5" s="10" t="s">
        <v>17</v>
      </c>
      <c r="O5" s="5"/>
      <c r="P5" s="5"/>
      <c r="Q5" s="5"/>
      <c r="R5" s="5"/>
      <c r="S5" s="5"/>
      <c r="T5" s="5"/>
    </row>
    <row r="6" spans="1:20" ht="18">
      <c r="A6" s="28" t="s">
        <v>18</v>
      </c>
      <c r="B6" s="18" t="s">
        <v>19</v>
      </c>
      <c r="C6" s="34">
        <v>2</v>
      </c>
      <c r="D6" s="38">
        <v>22785.45</v>
      </c>
      <c r="E6" s="44">
        <f t="shared" si="0"/>
        <v>45570.9</v>
      </c>
      <c r="F6" s="12">
        <f>250*C6</f>
        <v>500</v>
      </c>
      <c r="G6" s="9" t="s">
        <v>20</v>
      </c>
      <c r="O6" s="5"/>
      <c r="P6" s="5"/>
      <c r="Q6" s="5"/>
      <c r="R6" s="5"/>
      <c r="S6" s="5"/>
      <c r="T6" s="5"/>
    </row>
    <row r="7" spans="1:20" ht="18">
      <c r="A7" s="29" t="s">
        <v>21</v>
      </c>
      <c r="B7" s="17" t="s">
        <v>22</v>
      </c>
      <c r="C7" s="34">
        <v>1</v>
      </c>
      <c r="D7" s="39">
        <v>10827</v>
      </c>
      <c r="E7" s="44">
        <f t="shared" si="0"/>
        <v>10827</v>
      </c>
      <c r="F7" s="12"/>
      <c r="O7" s="5"/>
      <c r="P7" s="5"/>
      <c r="Q7" s="5"/>
      <c r="R7" s="5"/>
      <c r="S7" s="5"/>
      <c r="T7" s="5"/>
    </row>
    <row r="8" spans="1:20" ht="18">
      <c r="A8" s="26" t="s">
        <v>23</v>
      </c>
      <c r="B8" s="17" t="s">
        <v>24</v>
      </c>
      <c r="C8" s="34">
        <f>24500</f>
        <v>24500</v>
      </c>
      <c r="D8" s="38">
        <v>2.02</v>
      </c>
      <c r="E8" s="44">
        <f t="shared" si="0"/>
        <v>49490</v>
      </c>
      <c r="F8" s="13"/>
      <c r="O8" s="5"/>
      <c r="P8" s="5"/>
      <c r="Q8" s="5"/>
      <c r="R8" s="5"/>
      <c r="S8" s="5"/>
      <c r="T8" s="5"/>
    </row>
    <row r="9" spans="1:20" ht="18">
      <c r="A9" s="26" t="s">
        <v>25</v>
      </c>
      <c r="B9" s="17" t="s">
        <v>26</v>
      </c>
      <c r="C9" s="34">
        <f>24</f>
        <v>24</v>
      </c>
      <c r="D9" s="38">
        <v>101.52</v>
      </c>
      <c r="E9" s="44">
        <f t="shared" si="0"/>
        <v>2436.48</v>
      </c>
      <c r="F9" s="12"/>
      <c r="G9" s="15"/>
      <c r="O9" s="5"/>
      <c r="P9" s="5"/>
      <c r="Q9" s="5"/>
      <c r="R9" s="5"/>
      <c r="S9" s="5"/>
      <c r="T9" s="5"/>
    </row>
    <row r="10" spans="1:20" ht="18.600000000000001" thickBot="1">
      <c r="A10" s="26" t="s">
        <v>27</v>
      </c>
      <c r="B10" s="17" t="s">
        <v>28</v>
      </c>
      <c r="C10" s="34">
        <v>18</v>
      </c>
      <c r="D10" s="38">
        <v>449.9</v>
      </c>
      <c r="E10" s="44">
        <f t="shared" si="0"/>
        <v>8098.2</v>
      </c>
      <c r="F10" s="12"/>
      <c r="O10" s="5"/>
      <c r="P10" s="5"/>
      <c r="Q10" s="5"/>
      <c r="R10" s="5"/>
      <c r="S10" s="5"/>
      <c r="T10" s="5"/>
    </row>
    <row r="11" spans="1:20" ht="21.6" thickBot="1">
      <c r="A11" s="26" t="s">
        <v>29</v>
      </c>
      <c r="B11" s="17" t="s">
        <v>30</v>
      </c>
      <c r="C11" s="34">
        <f>20+8+8+8</f>
        <v>44</v>
      </c>
      <c r="D11" s="38">
        <v>201.72</v>
      </c>
      <c r="E11" s="44">
        <f t="shared" si="0"/>
        <v>8875.68</v>
      </c>
      <c r="F11" s="12"/>
      <c r="G11" s="2" t="s">
        <v>31</v>
      </c>
      <c r="O11" s="5"/>
      <c r="P11" s="5"/>
      <c r="Q11" s="5"/>
      <c r="R11" s="5"/>
      <c r="S11" s="5"/>
      <c r="T11" s="5"/>
    </row>
    <row r="12" spans="1:20" ht="18">
      <c r="A12" s="26" t="s">
        <v>32</v>
      </c>
      <c r="B12" s="17" t="s">
        <v>33</v>
      </c>
      <c r="C12" s="34">
        <f>C13+C14+C15+C16+C17+C18</f>
        <v>2400</v>
      </c>
      <c r="D12" s="38">
        <v>3.71</v>
      </c>
      <c r="E12" s="44">
        <f t="shared" si="0"/>
        <v>8904</v>
      </c>
      <c r="F12" s="12"/>
      <c r="G12" s="56">
        <f>SUM(E2:E46)</f>
        <v>1865223.3</v>
      </c>
      <c r="O12" s="5"/>
      <c r="P12" s="5"/>
      <c r="Q12" s="5"/>
      <c r="R12" s="5"/>
      <c r="S12" s="5"/>
      <c r="T12" s="5"/>
    </row>
    <row r="13" spans="1:20" ht="18">
      <c r="A13" s="46" t="s">
        <v>34</v>
      </c>
      <c r="B13" s="47" t="s">
        <v>35</v>
      </c>
      <c r="C13" s="34">
        <f>400</f>
        <v>400</v>
      </c>
      <c r="D13" s="38">
        <v>0.17150000000000001</v>
      </c>
      <c r="E13" s="44">
        <f t="shared" si="0"/>
        <v>68.600000000000009</v>
      </c>
      <c r="F13" s="12"/>
      <c r="G13" s="57"/>
      <c r="O13" s="5"/>
      <c r="P13" s="5"/>
      <c r="Q13" s="5"/>
      <c r="R13" s="5"/>
      <c r="S13" s="5"/>
      <c r="T13" s="5"/>
    </row>
    <row r="14" spans="1:20" ht="18">
      <c r="A14" s="46" t="s">
        <v>36</v>
      </c>
      <c r="B14" s="47" t="s">
        <v>35</v>
      </c>
      <c r="C14" s="34">
        <f>400</f>
        <v>400</v>
      </c>
      <c r="D14" s="38">
        <v>0.1188</v>
      </c>
      <c r="E14" s="44">
        <f t="shared" si="0"/>
        <v>47.52</v>
      </c>
      <c r="F14" s="12"/>
      <c r="G14" s="57"/>
      <c r="O14" s="5"/>
      <c r="P14" s="5"/>
      <c r="Q14" s="5"/>
      <c r="R14" s="5"/>
      <c r="S14" s="5"/>
      <c r="T14" s="5"/>
    </row>
    <row r="15" spans="1:20" ht="18">
      <c r="A15" s="46" t="s">
        <v>37</v>
      </c>
      <c r="B15" s="47" t="s">
        <v>35</v>
      </c>
      <c r="C15" s="34">
        <v>400</v>
      </c>
      <c r="D15" s="38">
        <v>0.1439</v>
      </c>
      <c r="E15" s="44">
        <f t="shared" si="0"/>
        <v>57.56</v>
      </c>
      <c r="F15" s="12"/>
      <c r="G15" s="57"/>
      <c r="O15" s="5"/>
      <c r="P15" s="5"/>
      <c r="Q15" s="5"/>
      <c r="R15" s="5"/>
      <c r="S15" s="5"/>
      <c r="T15" s="5"/>
    </row>
    <row r="16" spans="1:20" ht="18.600000000000001" thickBot="1">
      <c r="A16" s="46" t="s">
        <v>38</v>
      </c>
      <c r="B16" s="47" t="s">
        <v>35</v>
      </c>
      <c r="C16" s="34">
        <v>400</v>
      </c>
      <c r="D16" s="38">
        <v>0.1661</v>
      </c>
      <c r="E16" s="44">
        <f t="shared" si="0"/>
        <v>66.44</v>
      </c>
      <c r="F16" s="12"/>
      <c r="G16" s="58"/>
      <c r="O16" s="5"/>
      <c r="P16" s="5"/>
      <c r="Q16" s="5"/>
      <c r="R16" s="5"/>
      <c r="S16" s="5"/>
      <c r="T16" s="5"/>
    </row>
    <row r="17" spans="1:20" ht="21">
      <c r="A17" s="46" t="s">
        <v>39</v>
      </c>
      <c r="B17" s="47" t="s">
        <v>35</v>
      </c>
      <c r="C17" s="34">
        <v>400</v>
      </c>
      <c r="D17" s="38">
        <v>0.14760000000000001</v>
      </c>
      <c r="E17" s="44">
        <f t="shared" si="0"/>
        <v>59.040000000000006</v>
      </c>
      <c r="F17" s="12"/>
      <c r="G17" s="3" t="s">
        <v>40</v>
      </c>
      <c r="O17" s="5"/>
      <c r="P17" s="5"/>
      <c r="Q17" s="5"/>
      <c r="R17" s="5"/>
      <c r="S17" s="5"/>
      <c r="T17" s="5"/>
    </row>
    <row r="18" spans="1:20" ht="18">
      <c r="A18" s="46" t="s">
        <v>41</v>
      </c>
      <c r="B18" s="47" t="s">
        <v>35</v>
      </c>
      <c r="C18" s="34">
        <v>400</v>
      </c>
      <c r="D18" s="38">
        <v>0.1169</v>
      </c>
      <c r="E18" s="44">
        <f t="shared" si="0"/>
        <v>46.760000000000005</v>
      </c>
      <c r="F18" s="12"/>
      <c r="O18" s="5"/>
      <c r="P18" s="5"/>
      <c r="Q18" s="5"/>
      <c r="R18" s="5"/>
      <c r="S18" s="5"/>
      <c r="T18" s="5"/>
    </row>
    <row r="19" spans="1:20" ht="18">
      <c r="A19" s="26" t="s">
        <v>42</v>
      </c>
      <c r="B19" s="17" t="s">
        <v>43</v>
      </c>
      <c r="C19" s="34">
        <f>80*3*0.2*10</f>
        <v>480</v>
      </c>
      <c r="D19" s="38">
        <v>4.67</v>
      </c>
      <c r="E19" s="44">
        <f t="shared" si="0"/>
        <v>2241.6</v>
      </c>
      <c r="F19" s="12"/>
      <c r="O19" s="5"/>
      <c r="P19" s="5"/>
      <c r="Q19" s="5"/>
      <c r="R19" s="5"/>
      <c r="S19" s="5"/>
      <c r="T19" s="5"/>
    </row>
    <row r="20" spans="1:20" ht="18">
      <c r="A20" s="26" t="s">
        <v>44</v>
      </c>
      <c r="B20" s="17" t="s">
        <v>45</v>
      </c>
      <c r="C20" s="34">
        <v>2</v>
      </c>
      <c r="D20" s="38">
        <v>17754.490000000002</v>
      </c>
      <c r="E20" s="44">
        <f t="shared" si="0"/>
        <v>35508.980000000003</v>
      </c>
      <c r="F20" s="12">
        <f>250*C20</f>
        <v>500</v>
      </c>
      <c r="O20" s="5"/>
      <c r="P20" s="5"/>
      <c r="Q20" s="5"/>
      <c r="R20" s="5"/>
      <c r="S20" s="5"/>
      <c r="T20" s="5"/>
    </row>
    <row r="21" spans="1:20" ht="18">
      <c r="A21" s="26" t="s">
        <v>46</v>
      </c>
      <c r="B21" s="17" t="s">
        <v>22</v>
      </c>
      <c r="C21" s="34">
        <v>3</v>
      </c>
      <c r="D21" s="39">
        <v>9633.06</v>
      </c>
      <c r="E21" s="44">
        <f t="shared" si="0"/>
        <v>28899.18</v>
      </c>
      <c r="F21" s="12"/>
      <c r="G21" s="9" t="s">
        <v>47</v>
      </c>
      <c r="O21" s="5"/>
      <c r="P21" s="5"/>
      <c r="Q21" s="5"/>
      <c r="R21" s="5"/>
      <c r="S21" s="5"/>
      <c r="T21" s="5"/>
    </row>
    <row r="22" spans="1:20" ht="18">
      <c r="A22" s="30" t="s">
        <v>48</v>
      </c>
      <c r="B22" s="17" t="s">
        <v>49</v>
      </c>
      <c r="C22" s="34">
        <v>2</v>
      </c>
      <c r="D22" s="39">
        <v>20450.060000000001</v>
      </c>
      <c r="E22" s="44">
        <f t="shared" si="0"/>
        <v>40900.120000000003</v>
      </c>
      <c r="F22" s="12">
        <f>2200*C22</f>
        <v>4400</v>
      </c>
      <c r="G22" s="10" t="s">
        <v>50</v>
      </c>
      <c r="O22" s="5"/>
      <c r="P22" s="5"/>
      <c r="Q22" s="5"/>
      <c r="R22" s="5"/>
      <c r="S22" s="5"/>
      <c r="T22" s="5"/>
    </row>
    <row r="23" spans="1:20" ht="18">
      <c r="A23" s="26" t="s">
        <v>51</v>
      </c>
      <c r="B23" s="17" t="s">
        <v>52</v>
      </c>
      <c r="C23" s="34">
        <f>550</f>
        <v>550</v>
      </c>
      <c r="D23" s="38">
        <v>33.5</v>
      </c>
      <c r="E23" s="44">
        <f t="shared" si="0"/>
        <v>18425</v>
      </c>
      <c r="F23" s="12"/>
      <c r="O23" s="5"/>
      <c r="P23" s="5"/>
      <c r="Q23" s="5"/>
      <c r="R23" s="5"/>
      <c r="S23" s="5"/>
      <c r="T23" s="5"/>
    </row>
    <row r="24" spans="1:20" ht="18">
      <c r="A24" s="30" t="s">
        <v>53</v>
      </c>
      <c r="B24" s="17" t="s">
        <v>54</v>
      </c>
      <c r="C24" s="34">
        <v>1</v>
      </c>
      <c r="D24" s="40">
        <v>1353</v>
      </c>
      <c r="E24" s="44">
        <f t="shared" si="0"/>
        <v>1353</v>
      </c>
      <c r="F24" s="12"/>
      <c r="O24" s="5"/>
      <c r="P24" s="5"/>
      <c r="Q24" s="5"/>
      <c r="R24" s="5"/>
      <c r="S24" s="5"/>
      <c r="T24" s="5"/>
    </row>
    <row r="25" spans="1:20" ht="18">
      <c r="A25" s="26" t="s">
        <v>55</v>
      </c>
      <c r="B25" s="17" t="s">
        <v>56</v>
      </c>
      <c r="C25" s="34">
        <v>2</v>
      </c>
      <c r="D25" s="38">
        <v>1064</v>
      </c>
      <c r="E25" s="44">
        <f t="shared" si="0"/>
        <v>2128</v>
      </c>
      <c r="F25" s="12"/>
      <c r="O25" s="5"/>
      <c r="P25" s="5"/>
      <c r="Q25" s="5"/>
      <c r="R25" s="5"/>
      <c r="S25" s="5"/>
      <c r="T25" s="5"/>
    </row>
    <row r="26" spans="1:20" ht="18">
      <c r="A26" s="26" t="s">
        <v>57</v>
      </c>
      <c r="B26" s="17" t="s">
        <v>54</v>
      </c>
      <c r="C26" s="34">
        <v>1</v>
      </c>
      <c r="D26" s="41">
        <v>3317</v>
      </c>
      <c r="E26" s="44">
        <f t="shared" si="0"/>
        <v>3317</v>
      </c>
      <c r="F26" s="12"/>
      <c r="G26" s="9"/>
      <c r="O26" s="5"/>
      <c r="P26" s="5"/>
      <c r="Q26" s="5"/>
      <c r="R26" s="5"/>
      <c r="S26" s="5"/>
      <c r="T26" s="5"/>
    </row>
    <row r="27" spans="1:20" ht="18.75">
      <c r="A27" s="59" t="s">
        <v>58</v>
      </c>
      <c r="B27" s="17" t="s">
        <v>59</v>
      </c>
      <c r="C27" s="34">
        <v>466</v>
      </c>
      <c r="D27" s="41">
        <v>449</v>
      </c>
      <c r="E27" s="44">
        <f t="shared" si="0"/>
        <v>209234</v>
      </c>
      <c r="F27" s="12"/>
      <c r="G27" s="10" t="s">
        <v>60</v>
      </c>
      <c r="O27" s="5"/>
      <c r="P27" s="5"/>
      <c r="Q27" s="5"/>
      <c r="R27" s="5"/>
      <c r="S27" s="5"/>
      <c r="T27" s="5"/>
    </row>
    <row r="28" spans="1:20" ht="17.25" customHeight="1">
      <c r="A28" s="55" t="s">
        <v>61</v>
      </c>
      <c r="B28" s="17" t="s">
        <v>62</v>
      </c>
      <c r="C28" s="34">
        <v>466</v>
      </c>
      <c r="D28" s="42">
        <v>1899</v>
      </c>
      <c r="E28" s="44">
        <f t="shared" si="0"/>
        <v>884934</v>
      </c>
      <c r="F28" s="12"/>
      <c r="G28" s="10" t="s">
        <v>63</v>
      </c>
      <c r="O28" s="5"/>
      <c r="P28" s="5"/>
      <c r="Q28" s="5"/>
      <c r="R28" s="5"/>
      <c r="S28" s="5"/>
      <c r="T28" s="5"/>
    </row>
    <row r="29" spans="1:20" ht="18">
      <c r="A29" s="31" t="s">
        <v>64</v>
      </c>
      <c r="B29" s="17" t="s">
        <v>65</v>
      </c>
      <c r="C29" s="34">
        <v>6</v>
      </c>
      <c r="D29" s="38">
        <v>4249</v>
      </c>
      <c r="E29" s="44">
        <f t="shared" si="0"/>
        <v>25494</v>
      </c>
      <c r="F29" s="12"/>
      <c r="G29" s="9" t="s">
        <v>66</v>
      </c>
      <c r="O29" s="5"/>
      <c r="P29" s="5"/>
      <c r="Q29" s="5"/>
      <c r="R29" s="5"/>
      <c r="S29" s="5"/>
      <c r="T29" s="5"/>
    </row>
    <row r="30" spans="1:20" ht="18.75" customHeight="1">
      <c r="A30" s="23" t="s">
        <v>67</v>
      </c>
      <c r="B30" s="17" t="s">
        <v>68</v>
      </c>
      <c r="C30" s="34">
        <v>3</v>
      </c>
      <c r="D30" s="38">
        <v>5794.62</v>
      </c>
      <c r="E30" s="44">
        <f t="shared" si="0"/>
        <v>17383.86</v>
      </c>
      <c r="F30" s="12"/>
      <c r="O30" s="5"/>
      <c r="P30" s="5"/>
      <c r="Q30" s="5"/>
      <c r="R30" s="5"/>
      <c r="S30" s="5"/>
      <c r="T30" s="5"/>
    </row>
    <row r="31" spans="1:20" ht="20.25" customHeight="1">
      <c r="A31" s="24" t="s">
        <v>69</v>
      </c>
      <c r="B31" s="17" t="s">
        <v>70</v>
      </c>
      <c r="C31" s="34">
        <v>3</v>
      </c>
      <c r="D31" s="38">
        <v>339</v>
      </c>
      <c r="E31" s="44">
        <f t="shared" si="0"/>
        <v>1017</v>
      </c>
      <c r="F31" s="12"/>
      <c r="O31" s="5"/>
      <c r="P31" s="5"/>
      <c r="Q31" s="5"/>
      <c r="R31" s="5"/>
      <c r="S31" s="5"/>
      <c r="T31" s="5"/>
    </row>
    <row r="32" spans="1:20" ht="18">
      <c r="A32" s="24" t="s">
        <v>71</v>
      </c>
      <c r="B32" s="17" t="s">
        <v>72</v>
      </c>
      <c r="C32" s="34">
        <v>6</v>
      </c>
      <c r="D32" s="38">
        <v>1749</v>
      </c>
      <c r="E32" s="44">
        <f>C32*D32</f>
        <v>10494</v>
      </c>
      <c r="F32" s="12"/>
      <c r="O32" s="5"/>
      <c r="P32" s="5"/>
      <c r="Q32" s="5"/>
      <c r="R32" s="5"/>
      <c r="S32" s="5"/>
      <c r="T32" s="5"/>
    </row>
    <row r="33" spans="1:20" ht="18">
      <c r="A33" s="32" t="s">
        <v>73</v>
      </c>
      <c r="B33" s="19" t="s">
        <v>74</v>
      </c>
      <c r="C33" s="36">
        <v>3</v>
      </c>
      <c r="D33" s="35">
        <v>144.65</v>
      </c>
      <c r="E33" s="45">
        <f>C33*D33</f>
        <v>433.95000000000005</v>
      </c>
      <c r="F33" s="12"/>
      <c r="G33" s="21" t="s">
        <v>75</v>
      </c>
      <c r="O33" s="5"/>
      <c r="P33" s="5"/>
      <c r="Q33" s="5"/>
      <c r="R33" s="5"/>
      <c r="S33" s="5"/>
      <c r="T33" s="5"/>
    </row>
    <row r="34" spans="1:20" ht="29.45">
      <c r="A34" s="32" t="s">
        <v>76</v>
      </c>
      <c r="B34" s="28" t="s">
        <v>74</v>
      </c>
      <c r="C34" s="36">
        <v>20</v>
      </c>
      <c r="D34" s="35">
        <v>89.56</v>
      </c>
      <c r="E34" s="45">
        <f>C34*D34</f>
        <v>1791.2</v>
      </c>
      <c r="F34" s="12"/>
      <c r="G34" s="20" t="s">
        <v>77</v>
      </c>
    </row>
    <row r="35" spans="1:20" ht="29.45">
      <c r="A35" s="32" t="s">
        <v>78</v>
      </c>
      <c r="B35" s="28" t="s">
        <v>74</v>
      </c>
      <c r="C35" s="36">
        <v>38</v>
      </c>
      <c r="D35" s="35">
        <v>78.63</v>
      </c>
      <c r="E35" s="45">
        <f>C35*D35</f>
        <v>2987.9399999999996</v>
      </c>
      <c r="F35" s="12"/>
      <c r="G35" s="20" t="s">
        <v>79</v>
      </c>
    </row>
    <row r="36" spans="1:20" ht="30">
      <c r="A36" s="32" t="s">
        <v>80</v>
      </c>
      <c r="B36" s="28" t="s">
        <v>74</v>
      </c>
      <c r="C36" s="36">
        <v>40</v>
      </c>
      <c r="D36" s="35">
        <v>61.73</v>
      </c>
      <c r="E36" s="45">
        <f>C36*D36</f>
        <v>2469.1999999999998</v>
      </c>
      <c r="F36" s="12"/>
      <c r="G36" s="20" t="s">
        <v>81</v>
      </c>
    </row>
    <row r="37" spans="1:20" ht="18.75">
      <c r="A37" s="54" t="s">
        <v>82</v>
      </c>
      <c r="B37" s="28" t="s">
        <v>83</v>
      </c>
      <c r="C37" s="36">
        <v>404</v>
      </c>
      <c r="D37" s="35">
        <v>24.78</v>
      </c>
      <c r="E37" s="45">
        <f>C37*D37</f>
        <v>10011.120000000001</v>
      </c>
      <c r="F37" s="12"/>
      <c r="G37" s="20"/>
    </row>
    <row r="38" spans="1:20" ht="18.75">
      <c r="A38" s="54" t="s">
        <v>84</v>
      </c>
      <c r="B38" s="28" t="s">
        <v>83</v>
      </c>
      <c r="C38" s="36">
        <v>404</v>
      </c>
      <c r="D38" s="35">
        <v>5.55</v>
      </c>
      <c r="E38" s="45">
        <f>C38*D38</f>
        <v>2242.1999999999998</v>
      </c>
      <c r="F38" s="12"/>
      <c r="G38" s="20"/>
    </row>
    <row r="39" spans="1:20" ht="18.75">
      <c r="A39" s="32" t="s">
        <v>85</v>
      </c>
      <c r="B39" s="19" t="s">
        <v>86</v>
      </c>
      <c r="C39" s="36">
        <v>6</v>
      </c>
      <c r="D39" s="35">
        <v>34.82</v>
      </c>
      <c r="E39" s="45">
        <f>C39*D39</f>
        <v>208.92000000000002</v>
      </c>
      <c r="F39" s="12"/>
      <c r="G39" s="21" t="s">
        <v>87</v>
      </c>
    </row>
    <row r="40" spans="1:20" ht="18.75">
      <c r="A40" s="32" t="s">
        <v>88</v>
      </c>
      <c r="B40" s="28" t="s">
        <v>86</v>
      </c>
      <c r="C40" s="36">
        <v>245</v>
      </c>
      <c r="D40" s="35">
        <v>13.52</v>
      </c>
      <c r="E40" s="45">
        <f>C40*D40</f>
        <v>3312.4</v>
      </c>
      <c r="F40" s="12"/>
      <c r="G40" s="20"/>
    </row>
    <row r="41" spans="1:20" ht="24.75" customHeight="1">
      <c r="A41" s="32" t="s">
        <v>89</v>
      </c>
      <c r="B41" s="28" t="s">
        <v>86</v>
      </c>
      <c r="C41" s="36">
        <v>169</v>
      </c>
      <c r="D41" s="35">
        <v>7.95</v>
      </c>
      <c r="E41" s="45">
        <f>C41*D41</f>
        <v>1343.55</v>
      </c>
      <c r="F41" s="12"/>
      <c r="G41" s="20" t="s">
        <v>90</v>
      </c>
    </row>
    <row r="42" spans="1:20" ht="19.5" customHeight="1">
      <c r="A42" s="32" t="s">
        <v>91</v>
      </c>
      <c r="B42" s="28" t="s">
        <v>86</v>
      </c>
      <c r="C42" s="36">
        <v>886</v>
      </c>
      <c r="D42" s="35">
        <v>21.76</v>
      </c>
      <c r="E42" s="45">
        <f>C42*D42</f>
        <v>19279.36</v>
      </c>
      <c r="F42" s="12"/>
      <c r="G42" s="20" t="s">
        <v>92</v>
      </c>
    </row>
    <row r="43" spans="1:20" ht="18.75">
      <c r="A43" s="32" t="s">
        <v>93</v>
      </c>
      <c r="B43" s="19" t="s">
        <v>94</v>
      </c>
      <c r="C43" s="36">
        <v>19</v>
      </c>
      <c r="D43" s="35">
        <v>16.239999999999998</v>
      </c>
      <c r="E43" s="45">
        <f>C43*D43</f>
        <v>308.55999999999995</v>
      </c>
      <c r="F43" s="12"/>
      <c r="G43" s="20"/>
    </row>
    <row r="44" spans="1:20" ht="18.75">
      <c r="A44" s="32" t="s">
        <v>95</v>
      </c>
      <c r="B44" s="28" t="s">
        <v>94</v>
      </c>
      <c r="C44" s="36">
        <v>25</v>
      </c>
      <c r="D44" s="35">
        <v>21.55</v>
      </c>
      <c r="E44" s="45">
        <f>C44*D44</f>
        <v>538.75</v>
      </c>
      <c r="F44" s="12"/>
    </row>
    <row r="45" spans="1:20" ht="18.75">
      <c r="A45" s="32" t="s">
        <v>96</v>
      </c>
      <c r="B45" s="28" t="s">
        <v>94</v>
      </c>
      <c r="C45" s="36">
        <v>222</v>
      </c>
      <c r="D45" s="35">
        <v>16.239999999999998</v>
      </c>
      <c r="E45" s="45">
        <f>C45*D45</f>
        <v>3605.2799999999997</v>
      </c>
      <c r="F45" s="12"/>
    </row>
    <row r="46" spans="1:20" ht="18.75">
      <c r="A46" s="48" t="s">
        <v>97</v>
      </c>
      <c r="B46" s="50" t="s">
        <v>98</v>
      </c>
      <c r="C46" s="52">
        <v>1</v>
      </c>
      <c r="D46" s="51">
        <v>6840.24</v>
      </c>
      <c r="E46" s="53">
        <f>C46*D46</f>
        <v>6840.24</v>
      </c>
      <c r="F46" s="49"/>
    </row>
    <row r="47" spans="1:20" ht="15"/>
    <row r="65" spans="1:1" ht="15">
      <c r="A65" s="9"/>
    </row>
  </sheetData>
  <mergeCells count="1">
    <mergeCell ref="G12:G16"/>
  </mergeCells>
  <hyperlinks>
    <hyperlink ref="G3" r:id="rId1" location="nclid=b7e0a950a5e33e5ff7a6b62acb771196" xr:uid="{44F2A11A-D880-46FC-9B9A-0CFA73178AE8}"/>
    <hyperlink ref="G4" r:id="rId2" xr:uid="{EFC5EB11-FB9C-44C1-81B4-B36DC0564C6E}"/>
    <hyperlink ref="G5" r:id="rId3" xr:uid="{8E38852B-AC63-48AA-AE6D-79845A48C048}"/>
    <hyperlink ref="G6" r:id="rId4" xr:uid="{F892C422-4B4B-4E6D-85B6-59FA2E78E928}"/>
    <hyperlink ref="G29" r:id="rId5" xr:uid="{4EBDE8EA-99A4-479D-8AEB-2157690AA2C2}"/>
    <hyperlink ref="G22" r:id="rId6" xr:uid="{E40B5758-50ED-4DC5-A34C-456BCE243B07}"/>
    <hyperlink ref="G33" r:id="rId7" xr:uid="{6FC28442-303F-4EB6-8FCA-064B238F7294}"/>
    <hyperlink ref="G39" r:id="rId8" xr:uid="{CFB05E5D-8FF6-4412-9F66-9C5ABA0A9B6C}"/>
    <hyperlink ref="G21" r:id="rId9" xr:uid="{C3A979C1-405B-4948-8FE1-FD281B32EE89}"/>
    <hyperlink ref="G28" r:id="rId10" location="opis" xr:uid="{05E818B7-14E4-4968-9BD5-A9BD3F061BAE}"/>
    <hyperlink ref="G27" r:id="rId11" xr:uid="{7B54BBCD-C90E-428A-9E9E-B22B7BE650D2}"/>
  </hyperlinks>
  <pageMargins left="0.7" right="0.7" top="0.75" bottom="0.75" header="0.3" footer="0.3"/>
  <pageSetup paperSize="9" orientation="portrait" r:id="rId12"/>
  <drawing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837B5DFAB6C9D4EABC0219424F6E020" ma:contentTypeVersion="5" ma:contentTypeDescription="Utwórz nowy dokument." ma:contentTypeScope="" ma:versionID="8b6f0b5910328645cee12630d7935c23">
  <xsd:schema xmlns:xsd="http://www.w3.org/2001/XMLSchema" xmlns:xs="http://www.w3.org/2001/XMLSchema" xmlns:p="http://schemas.microsoft.com/office/2006/metadata/properties" xmlns:ns3="a308a4c8-5a06-47b5-80c1-4377bb885d3d" xmlns:ns4="6f76e8df-8962-4219-9d90-830137f61fba" targetNamespace="http://schemas.microsoft.com/office/2006/metadata/properties" ma:root="true" ma:fieldsID="7761c5ebdd775486e521703abc25a5ac" ns3:_="" ns4:_="">
    <xsd:import namespace="a308a4c8-5a06-47b5-80c1-4377bb885d3d"/>
    <xsd:import namespace="6f76e8df-8962-4219-9d90-830137f61fb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4c8-5a06-47b5-80c1-4377bb885d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76e8df-8962-4219-9d90-830137f61f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E20A5A-3890-4417-A537-77D2AC136217}"/>
</file>

<file path=customXml/itemProps2.xml><?xml version="1.0" encoding="utf-8"?>
<ds:datastoreItem xmlns:ds="http://schemas.openxmlformats.org/officeDocument/2006/customXml" ds:itemID="{93D78CC5-D280-4D0D-9FC2-A4480B958439}"/>
</file>

<file path=customXml/itemProps3.xml><?xml version="1.0" encoding="utf-8"?>
<ds:datastoreItem xmlns:ds="http://schemas.openxmlformats.org/officeDocument/2006/customXml" ds:itemID="{D20029C2-CB74-4F2B-A78B-35ADB474AD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szymon</dc:creator>
  <cp:keywords/>
  <dc:description/>
  <cp:lastModifiedBy>Dobromił Rykaluk</cp:lastModifiedBy>
  <cp:revision/>
  <dcterms:created xsi:type="dcterms:W3CDTF">2020-10-28T21:41:20Z</dcterms:created>
  <dcterms:modified xsi:type="dcterms:W3CDTF">2021-02-03T18:33:10Z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0x0101006837B5DFAB6C9D4EABC0219424F6E020</vt:lpwstr>
  </property>
</Properties>
</file>