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ладимир\Downloads\"/>
    </mc:Choice>
  </mc:AlternateContent>
  <xr:revisionPtr revIDLastSave="0" documentId="13_ncr:1_{1516A030-1481-4391-906A-EDED957A4568}" xr6:coauthVersionLast="47" xr6:coauthVersionMax="47" xr10:uidLastSave="{00000000-0000-0000-0000-000000000000}"/>
  <bookViews>
    <workbookView xWindow="-108" yWindow="-108" windowWidth="23256" windowHeight="12576" xr2:uid="{EC90F1D9-0F39-415B-8355-373B5281CB4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I17" i="1"/>
  <c r="H17" i="1"/>
  <c r="G17" i="1"/>
  <c r="F17" i="1"/>
  <c r="E17" i="1"/>
  <c r="J16" i="1"/>
  <c r="I16" i="1"/>
  <c r="H16" i="1"/>
  <c r="G16" i="1"/>
  <c r="F16" i="1"/>
  <c r="E16" i="1"/>
  <c r="J15" i="1"/>
  <c r="I15" i="1"/>
  <c r="H15" i="1"/>
  <c r="G15" i="1"/>
  <c r="G5" i="1"/>
  <c r="F15" i="1"/>
  <c r="E15" i="1"/>
  <c r="E6" i="1"/>
  <c r="E7" i="1"/>
  <c r="F7" i="1" s="1"/>
  <c r="G7" i="1" s="1"/>
  <c r="E8" i="1"/>
  <c r="E9" i="1"/>
  <c r="G9" i="1" s="1"/>
  <c r="E10" i="1"/>
  <c r="E11" i="1"/>
  <c r="I11" i="1" s="1"/>
  <c r="E12" i="1"/>
  <c r="E13" i="1"/>
  <c r="F13" i="1" s="1"/>
  <c r="G13" i="1" s="1"/>
  <c r="E14" i="1"/>
  <c r="E5" i="1"/>
  <c r="I6" i="1"/>
  <c r="I7" i="1"/>
  <c r="I8" i="1"/>
  <c r="I9" i="1"/>
  <c r="I10" i="1"/>
  <c r="I12" i="1"/>
  <c r="I13" i="1"/>
  <c r="I14" i="1"/>
  <c r="I5" i="1"/>
  <c r="H6" i="1"/>
  <c r="H12" i="1"/>
  <c r="G12" i="1"/>
  <c r="J12" i="1" s="1"/>
  <c r="G6" i="1"/>
  <c r="J6" i="1" s="1"/>
  <c r="F14" i="1"/>
  <c r="G14" i="1" s="1"/>
  <c r="F12" i="1"/>
  <c r="F9" i="1"/>
  <c r="F8" i="1"/>
  <c r="G8" i="1" s="1"/>
  <c r="F6" i="1"/>
  <c r="F5" i="1"/>
  <c r="H8" i="1" l="1"/>
  <c r="J8" i="1" s="1"/>
  <c r="H13" i="1"/>
  <c r="J13" i="1"/>
  <c r="H14" i="1"/>
  <c r="J14" i="1" s="1"/>
  <c r="G10" i="1"/>
  <c r="J9" i="1"/>
  <c r="H9" i="1"/>
  <c r="H7" i="1"/>
  <c r="J7" i="1"/>
  <c r="F10" i="1"/>
  <c r="F11" i="1"/>
  <c r="G11" i="1" s="1"/>
  <c r="H5" i="1"/>
  <c r="J5" i="1" s="1"/>
  <c r="H11" i="1" l="1"/>
  <c r="J11" i="1" s="1"/>
  <c r="H10" i="1"/>
  <c r="J10" i="1" s="1"/>
</calcChain>
</file>

<file path=xl/sharedStrings.xml><?xml version="1.0" encoding="utf-8"?>
<sst xmlns="http://schemas.openxmlformats.org/spreadsheetml/2006/main" count="25" uniqueCount="25">
  <si>
    <t>Ведомость полуения  заработной платы ООО&lt;&lt;***&gt;&gt;</t>
  </si>
  <si>
    <t xml:space="preserve">Ставка одного разряда </t>
  </si>
  <si>
    <t>№</t>
  </si>
  <si>
    <t>Фамилия И.О.</t>
  </si>
  <si>
    <t xml:space="preserve">Разряд </t>
  </si>
  <si>
    <t xml:space="preserve">Стаж </t>
  </si>
  <si>
    <t xml:space="preserve">Оклад </t>
  </si>
  <si>
    <t xml:space="preserve">Премия </t>
  </si>
  <si>
    <t xml:space="preserve">Налог </t>
  </si>
  <si>
    <t>Аванс</t>
  </si>
  <si>
    <t xml:space="preserve">К выдаче </t>
  </si>
  <si>
    <t xml:space="preserve">Яковлев П. Н. </t>
  </si>
  <si>
    <t>Петрова О. В.</t>
  </si>
  <si>
    <t>Сидоров А. А.</t>
  </si>
  <si>
    <t>Антонов С. О.</t>
  </si>
  <si>
    <t>Иванов И. П.</t>
  </si>
  <si>
    <t>Итог:</t>
  </si>
  <si>
    <t>Среднее значения:</t>
  </si>
  <si>
    <t>Максимальное значение:</t>
  </si>
  <si>
    <t xml:space="preserve">Начислено </t>
  </si>
  <si>
    <t>Сидоров С. С.</t>
  </si>
  <si>
    <t>Петров П. П.</t>
  </si>
  <si>
    <t>Иванов И. А.</t>
  </si>
  <si>
    <t>Яковлев П.Д.</t>
  </si>
  <si>
    <t>Антонов А.А.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</si>
</sst>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44" fontId="0" fillId="0" borderId="1" xfId="1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0" xfId="0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101C9D1C-E897-4D04-9DA1-8A892E271F3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
</a:t>
                    </a:r>
                    <a:fld id="{6AA1B8DA-80FA-4BCE-99BE-EA027390B32C}" type="CATEGORYNAME">
                      <a:rPr lang="en-US" baseline="0"/>
                      <a:pPr/>
                      <a:t>[ИМЯ КАТЕГОРИИ]</a:t>
                    </a:fld>
                    <a:r>
                      <a:rPr lang="en-US" baseline="0"/>
                      <a:t>
</a:t>
                    </a:r>
                    <a:fld id="{BEE53723-5F73-4D1F-BBF6-D631CCBB2F8E}" type="PERCENTAGE">
                      <a:rPr lang="en-US" baseline="0"/>
                      <a:pPr/>
                      <a:t>[ПРОЦЕНТ]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6AB-4AEB-B980-02ADA1C3FA9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75B0F33-5005-4DFF-A588-6003B6DC600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
</a:t>
                    </a:r>
                    <a:fld id="{B3102D14-8610-4E33-BC5E-F612E17A1729}" type="CATEGORYNAME">
                      <a:rPr lang="en-US" baseline="0"/>
                      <a:pPr/>
                      <a:t>[ИМЯ КАТЕГОРИИ]</a:t>
                    </a:fld>
                    <a:r>
                      <a:rPr lang="en-US" baseline="0"/>
                      <a:t>
</a:t>
                    </a:r>
                    <a:fld id="{4BD3BC87-0EF7-4CC5-A913-40C1C4D5C045}" type="PERCENTAGE">
                      <a:rPr lang="en-US" baseline="0"/>
                      <a:pPr/>
                      <a:t>[ПРОЦЕНТ]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6AB-4AEB-B980-02ADA1C3FA9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49F0454-4F43-48AA-8C7A-6BDF6169CD8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
</a:t>
                    </a:r>
                    <a:fld id="{1F80CD7C-4975-4ED5-A33A-27B8B58C5ACC}" type="CATEGORYNAME">
                      <a:rPr lang="en-US" baseline="0"/>
                      <a:pPr/>
                      <a:t>[ИМЯ КАТЕГОРИИ]</a:t>
                    </a:fld>
                    <a:r>
                      <a:rPr lang="en-US" baseline="0"/>
                      <a:t>
</a:t>
                    </a:r>
                    <a:fld id="{9C28268C-6A11-4834-A936-3BC6E986C8AF}" type="PERCENTAGE">
                      <a:rPr lang="en-US" baseline="0"/>
                      <a:pPr/>
                      <a:t>[ПРОЦЕНТ]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6AB-4AEB-B980-02ADA1C3FA9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D484060-6708-4D71-A8DE-103791B28AF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
</a:t>
                    </a:r>
                    <a:fld id="{6EF6097D-9E09-4916-9A6B-9216AC5B1DF8}" type="CATEGORYNAME">
                      <a:rPr lang="en-US" baseline="0"/>
                      <a:pPr/>
                      <a:t>[ИМЯ КАТЕГОРИИ]</a:t>
                    </a:fld>
                    <a:r>
                      <a:rPr lang="en-US" baseline="0"/>
                      <a:t>
</a:t>
                    </a:r>
                    <a:fld id="{1AAB78B1-442B-4153-AE8F-5D337618B2C4}" type="PERCENTAGE">
                      <a:rPr lang="en-US" baseline="0"/>
                      <a:pPr/>
                      <a:t>[ПРОЦЕНТ]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6AB-4AEB-B980-02ADA1C3FA9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0F9129E-6DC5-432C-BD01-22F9B2977ED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
</a:t>
                    </a:r>
                    <a:fld id="{FFC256E5-4253-4A46-B5FE-B46097558E82}" type="CATEGORYNAME">
                      <a:rPr lang="en-US" baseline="0"/>
                      <a:pPr/>
                      <a:t>[ИМЯ КАТЕГОРИИ]</a:t>
                    </a:fld>
                    <a:r>
                      <a:rPr lang="en-US" baseline="0"/>
                      <a:t>
</a:t>
                    </a:r>
                    <a:fld id="{1C261570-96C3-4F55-B92B-7C9DF63AE3ED}" type="PERCENTAGE">
                      <a:rPr lang="en-US" baseline="0"/>
                      <a:pPr/>
                      <a:t>[ПРОЦЕНТ]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6AB-4AEB-B980-02ADA1C3FA9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F357D2D-A1BE-4722-9E30-B410D2DE98E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
</a:t>
                    </a:r>
                    <a:fld id="{6C450D18-D20A-460B-97BF-0735CBDD9160}" type="CATEGORYNAME">
                      <a:rPr lang="en-US" baseline="0"/>
                      <a:pPr/>
                      <a:t>[ИМЯ КАТЕГОРИИ]</a:t>
                    </a:fld>
                    <a:r>
                      <a:rPr lang="en-US" baseline="0"/>
                      <a:t>
</a:t>
                    </a:r>
                    <a:fld id="{6FB89CD0-C24B-4FE2-BE37-511CD58A7F2C}" type="PERCENTAGE">
                      <a:rPr lang="en-US" baseline="0"/>
                      <a:pPr/>
                      <a:t>[ПРОЦЕНТ]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6AB-4AEB-B980-02ADA1C3FA9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63EA63F-CC6C-467E-ACED-A3C156957F5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
</a:t>
                    </a:r>
                    <a:fld id="{CDFDBB7F-D970-4E3B-8523-AA513CE6BA1D}" type="CATEGORYNAME">
                      <a:rPr lang="en-US" baseline="0"/>
                      <a:pPr/>
                      <a:t>[ИМЯ КАТЕГОРИИ]</a:t>
                    </a:fld>
                    <a:r>
                      <a:rPr lang="en-US" baseline="0"/>
                      <a:t>
</a:t>
                    </a:r>
                    <a:fld id="{DA9CA440-015B-4F02-B6CC-65EE01937F0C}" type="PERCENTAGE">
                      <a:rPr lang="en-US" baseline="0"/>
                      <a:pPr/>
                      <a:t>[ПРОЦЕНТ]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6AB-4AEB-B980-02ADA1C3FA9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4AA8583-8984-4296-BB96-D2BBEC78549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
</a:t>
                    </a:r>
                    <a:fld id="{177793B0-ABC4-4F8A-8780-4181BBD01B9D}" type="CATEGORYNAME">
                      <a:rPr lang="en-US" baseline="0"/>
                      <a:pPr/>
                      <a:t>[ИМЯ КАТЕГОРИИ]</a:t>
                    </a:fld>
                    <a:r>
                      <a:rPr lang="en-US" baseline="0"/>
                      <a:t>
</a:t>
                    </a:r>
                    <a:fld id="{DB272111-68E5-4463-82FD-29502B84CAC9}" type="PERCENTAGE">
                      <a:rPr lang="en-US" baseline="0"/>
                      <a:pPr/>
                      <a:t>[ПРОЦЕНТ]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6AB-4AEB-B980-02ADA1C3FA9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9CC1068-173B-4201-B2C0-593A5F8709A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
</a:t>
                    </a:r>
                    <a:fld id="{E8932661-4E32-4AB4-BA42-8D7638B83275}" type="CATEGORYNAME">
                      <a:rPr lang="en-US" baseline="0"/>
                      <a:pPr/>
                      <a:t>[ИМЯ КАТЕГОРИИ]</a:t>
                    </a:fld>
                    <a:r>
                      <a:rPr lang="en-US" baseline="0"/>
                      <a:t>
</a:t>
                    </a:r>
                    <a:fld id="{774325C3-3DAD-4100-AB53-678B9FA142CE}" type="PERCENTAGE">
                      <a:rPr lang="en-US" baseline="0"/>
                      <a:pPr/>
                      <a:t>[ПРОЦЕНТ]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6AB-4AEB-B980-02ADA1C3FA9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35F3642-7BAB-45C7-B817-A406084740E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
</a:t>
                    </a:r>
                    <a:fld id="{356037ED-91BD-441E-9867-EB4218A021AE}" type="CATEGORYNAME">
                      <a:rPr lang="en-US" baseline="0"/>
                      <a:pPr/>
                      <a:t>[ИМЯ КАТЕГОРИИ]</a:t>
                    </a:fld>
                    <a:r>
                      <a:rPr lang="en-US" baseline="0"/>
                      <a:t>
</a:t>
                    </a:r>
                    <a:fld id="{B492FC43-675B-4DA6-84EC-71E041235B72}" type="PERCENTAGE">
                      <a:rPr lang="en-US" baseline="0"/>
                      <a:pPr/>
                      <a:t>[ПРОЦЕНТ]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6AB-4AEB-B980-02ADA1C3FA92}"/>
                </c:ext>
              </c:extLst>
            </c:dLbl>
            <c:spPr>
              <a:noFill/>
              <a:ln w="6350"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60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val>
            <c:numRef>
              <c:f>Лист1!$J$5:$J$14</c:f>
              <c:numCache>
                <c:formatCode>General</c:formatCode>
                <c:ptCount val="10"/>
                <c:pt idx="0">
                  <c:v>60169.919999999998</c:v>
                </c:pt>
                <c:pt idx="1">
                  <c:v>122952.375</c:v>
                </c:pt>
                <c:pt idx="2">
                  <c:v>21150</c:v>
                </c:pt>
                <c:pt idx="3">
                  <c:v>202668.75</c:v>
                </c:pt>
                <c:pt idx="4">
                  <c:v>68928.75</c:v>
                </c:pt>
                <c:pt idx="5">
                  <c:v>104036.625</c:v>
                </c:pt>
                <c:pt idx="6">
                  <c:v>75195</c:v>
                </c:pt>
                <c:pt idx="7">
                  <c:v>189157.5</c:v>
                </c:pt>
                <c:pt idx="8">
                  <c:v>228340.125</c:v>
                </c:pt>
                <c:pt idx="9">
                  <c:v>145921.5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Лист1!$A$5:$A$14</c15:sqref>
                        </c15:formulaRef>
                      </c:ext>
                    </c:extLst>
                    <c:strCach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Лист1!$J$5:$J$15</c15:f>
                <c15:dlblRangeCache>
                  <c:ptCount val="11"/>
                  <c:pt idx="0">
                    <c:v>60169,92</c:v>
                  </c:pt>
                  <c:pt idx="1">
                    <c:v>122952,375</c:v>
                  </c:pt>
                  <c:pt idx="2">
                    <c:v>21150</c:v>
                  </c:pt>
                  <c:pt idx="3">
                    <c:v>202668,75</c:v>
                  </c:pt>
                  <c:pt idx="4">
                    <c:v>68928,75</c:v>
                  </c:pt>
                  <c:pt idx="5">
                    <c:v>104036,625</c:v>
                  </c:pt>
                  <c:pt idx="6">
                    <c:v>75195</c:v>
                  </c:pt>
                  <c:pt idx="7">
                    <c:v>189157,5</c:v>
                  </c:pt>
                  <c:pt idx="8">
                    <c:v>228340,125</c:v>
                  </c:pt>
                  <c:pt idx="9">
                    <c:v>145921,5</c:v>
                  </c:pt>
                  <c:pt idx="10">
                    <c:v>1218520,545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96AB-4AEB-B980-02ADA1C3F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9753086419753"/>
          <c:y val="2.6666666666666668E-2"/>
          <c:w val="0.84788065843621396"/>
          <c:h val="0.72341657292838391"/>
        </c:manualLayout>
      </c:layout>
      <c:barChart>
        <c:barDir val="col"/>
        <c:grouping val="clustered"/>
        <c:varyColors val="0"/>
        <c:ser>
          <c:idx val="0"/>
          <c:order val="0"/>
          <c:tx>
            <c:v>Оклад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Лист1!$E$5:$E$14</c:f>
              <c:numCache>
                <c:formatCode>General</c:formatCode>
                <c:ptCount val="10"/>
                <c:pt idx="0">
                  <c:v>108000</c:v>
                </c:pt>
                <c:pt idx="1">
                  <c:v>204750</c:v>
                </c:pt>
                <c:pt idx="2">
                  <c:v>45000</c:v>
                </c:pt>
                <c:pt idx="3">
                  <c:v>337500</c:v>
                </c:pt>
                <c:pt idx="4">
                  <c:v>123750</c:v>
                </c:pt>
                <c:pt idx="5">
                  <c:v>173250</c:v>
                </c:pt>
                <c:pt idx="6">
                  <c:v>135000</c:v>
                </c:pt>
                <c:pt idx="7">
                  <c:v>315000</c:v>
                </c:pt>
                <c:pt idx="8">
                  <c:v>380250</c:v>
                </c:pt>
                <c:pt idx="9">
                  <c:v>243000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6-464F-9370-5E24030C5ECB}"/>
            </c:ext>
          </c:extLst>
        </c:ser>
        <c:ser>
          <c:idx val="1"/>
          <c:order val="1"/>
          <c:tx>
            <c:v>Начислено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Лист1!$G$5:$G$14</c:f>
              <c:numCache>
                <c:formatCode>General</c:formatCode>
                <c:ptCount val="10"/>
                <c:pt idx="0">
                  <c:v>118816</c:v>
                </c:pt>
                <c:pt idx="1">
                  <c:v>235462.5</c:v>
                </c:pt>
                <c:pt idx="2">
                  <c:v>45000</c:v>
                </c:pt>
                <c:pt idx="3">
                  <c:v>388125</c:v>
                </c:pt>
                <c:pt idx="4">
                  <c:v>136125</c:v>
                </c:pt>
                <c:pt idx="5">
                  <c:v>199237.5</c:v>
                </c:pt>
                <c:pt idx="6">
                  <c:v>148500</c:v>
                </c:pt>
                <c:pt idx="7">
                  <c:v>362250</c:v>
                </c:pt>
                <c:pt idx="8">
                  <c:v>437287.5</c:v>
                </c:pt>
                <c:pt idx="9">
                  <c:v>279450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6-464F-9370-5E24030C5ECB}"/>
            </c:ext>
          </c:extLst>
        </c:ser>
        <c:ser>
          <c:idx val="2"/>
          <c:order val="2"/>
          <c:tx>
            <c:v>Налог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Лист1!$H$5:$H$14</c:f>
              <c:numCache>
                <c:formatCode>General</c:formatCode>
                <c:ptCount val="10"/>
                <c:pt idx="0">
                  <c:v>15446.08</c:v>
                </c:pt>
                <c:pt idx="1">
                  <c:v>30610.125</c:v>
                </c:pt>
                <c:pt idx="2">
                  <c:v>5850</c:v>
                </c:pt>
                <c:pt idx="3">
                  <c:v>50456.25</c:v>
                </c:pt>
                <c:pt idx="4">
                  <c:v>17696.25</c:v>
                </c:pt>
                <c:pt idx="5">
                  <c:v>25900.875</c:v>
                </c:pt>
                <c:pt idx="6">
                  <c:v>19305</c:v>
                </c:pt>
                <c:pt idx="7">
                  <c:v>47092.5</c:v>
                </c:pt>
                <c:pt idx="8">
                  <c:v>56847.375</c:v>
                </c:pt>
                <c:pt idx="9">
                  <c:v>36328.5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56-464F-9370-5E24030C5E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07626975"/>
        <c:axId val="1807628639"/>
      </c:barChart>
      <c:catAx>
        <c:axId val="180762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7628639"/>
        <c:crosses val="autoZero"/>
        <c:auto val="1"/>
        <c:lblAlgn val="ctr"/>
        <c:lblOffset val="100"/>
        <c:noMultiLvlLbl val="0"/>
      </c:catAx>
      <c:valAx>
        <c:axId val="18076286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07626975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213360</xdr:colOff>
      <xdr:row>21</xdr:row>
      <xdr:rowOff>144780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59C8882-F7C4-73C5-E069-F556DBC14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19050</xdr:rowOff>
    </xdr:from>
    <xdr:to>
      <xdr:col>9</xdr:col>
      <xdr:colOff>617220</xdr:colOff>
      <xdr:row>37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BCC8804-9C56-A39F-D9AC-91B2089B7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F7C4-BF3D-4648-8D5F-D268B41267A1}">
  <dimension ref="A1:J17"/>
  <sheetViews>
    <sheetView tabSelected="1" workbookViewId="0">
      <selection activeCell="T25" sqref="T25"/>
    </sheetView>
  </sheetViews>
  <sheetFormatPr defaultRowHeight="14.4" x14ac:dyDescent="0.3"/>
  <cols>
    <col min="1" max="1" width="3.88671875" customWidth="1"/>
    <col min="2" max="2" width="13.88671875" bestFit="1" customWidth="1"/>
    <col min="3" max="3" width="7.5546875" customWidth="1"/>
    <col min="4" max="4" width="5.5546875" customWidth="1"/>
    <col min="5" max="5" width="11" bestFit="1" customWidth="1"/>
    <col min="7" max="7" width="12.44140625" bestFit="1" customWidth="1"/>
    <col min="10" max="10" width="9.6640625" customWidth="1"/>
  </cols>
  <sheetData>
    <row r="1" spans="1:10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">
      <c r="A2" s="4" t="s">
        <v>1</v>
      </c>
      <c r="B2" s="4"/>
      <c r="C2" s="4"/>
      <c r="D2" s="4"/>
      <c r="E2" s="2">
        <v>2250</v>
      </c>
      <c r="F2" s="4"/>
      <c r="G2" s="4"/>
      <c r="H2" s="4"/>
      <c r="I2" s="4"/>
      <c r="J2" s="4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  <c r="J3" s="8"/>
    </row>
    <row r="4" spans="1:10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19</v>
      </c>
      <c r="H4" s="1" t="s">
        <v>8</v>
      </c>
      <c r="I4" s="1" t="s">
        <v>9</v>
      </c>
      <c r="J4" s="1" t="s">
        <v>10</v>
      </c>
    </row>
    <row r="5" spans="1:10" x14ac:dyDescent="0.3">
      <c r="A5" s="1">
        <v>1</v>
      </c>
      <c r="B5" s="1" t="s">
        <v>24</v>
      </c>
      <c r="C5" s="1">
        <v>12</v>
      </c>
      <c r="D5" s="1">
        <v>4</v>
      </c>
      <c r="E5" s="1">
        <f>PRODUCT(C5,2250,D5)</f>
        <v>108000</v>
      </c>
      <c r="F5" s="1">
        <f>IF(D5&gt;=5,,10%)*E5</f>
        <v>10800</v>
      </c>
      <c r="G5" s="1">
        <f>SUM(C5:F5)</f>
        <v>118816</v>
      </c>
      <c r="H5" s="1">
        <f>PRODUCT(G5,13%)</f>
        <v>15446.08</v>
      </c>
      <c r="I5" s="1">
        <f>PRODUCT(E5,40%)</f>
        <v>43200</v>
      </c>
      <c r="J5" s="1">
        <f>SUM(G5-H5-I5)</f>
        <v>60169.919999999998</v>
      </c>
    </row>
    <row r="6" spans="1:10" x14ac:dyDescent="0.3">
      <c r="A6" s="1">
        <v>2</v>
      </c>
      <c r="B6" s="1" t="s">
        <v>14</v>
      </c>
      <c r="C6" s="1">
        <v>13</v>
      </c>
      <c r="D6" s="1">
        <v>7</v>
      </c>
      <c r="E6" s="1">
        <f t="shared" ref="E6:E14" si="0">PRODUCT(C6,2250,D6)</f>
        <v>204750</v>
      </c>
      <c r="F6" s="1">
        <f>IF(D5&gt;=7,,15%)*E6</f>
        <v>30712.5</v>
      </c>
      <c r="G6" s="1">
        <f>SUM(E6:F6)</f>
        <v>235462.5</v>
      </c>
      <c r="H6" s="1">
        <f t="shared" ref="H6:H15" si="1">PRODUCT(G6,13%)</f>
        <v>30610.125</v>
      </c>
      <c r="I6" s="1">
        <f t="shared" ref="I6:I15" si="2">PRODUCT(E6,40%)</f>
        <v>81900</v>
      </c>
      <c r="J6" s="1">
        <f t="shared" ref="J6:J15" si="3">SUM(G6-H6-I6)</f>
        <v>122952.375</v>
      </c>
    </row>
    <row r="7" spans="1:10" x14ac:dyDescent="0.3">
      <c r="A7" s="1">
        <v>3</v>
      </c>
      <c r="B7" s="9" t="s">
        <v>22</v>
      </c>
      <c r="C7" s="1">
        <v>10</v>
      </c>
      <c r="D7" s="1">
        <v>2</v>
      </c>
      <c r="E7" s="1">
        <f t="shared" si="0"/>
        <v>45000</v>
      </c>
      <c r="F7" s="1">
        <f>IF(D7&gt;=5,0,0)*E7</f>
        <v>0</v>
      </c>
      <c r="G7" s="1">
        <f>SUM(E7:F7)</f>
        <v>45000</v>
      </c>
      <c r="H7" s="1">
        <f t="shared" si="1"/>
        <v>5850</v>
      </c>
      <c r="I7" s="1">
        <f t="shared" si="2"/>
        <v>18000</v>
      </c>
      <c r="J7" s="1">
        <f t="shared" si="3"/>
        <v>21150</v>
      </c>
    </row>
    <row r="8" spans="1:10" x14ac:dyDescent="0.3">
      <c r="A8" s="1">
        <v>4</v>
      </c>
      <c r="B8" s="1" t="s">
        <v>15</v>
      </c>
      <c r="C8" s="1">
        <v>15</v>
      </c>
      <c r="D8" s="1">
        <v>10</v>
      </c>
      <c r="E8" s="1">
        <f t="shared" si="0"/>
        <v>337500</v>
      </c>
      <c r="F8" s="1">
        <f>IF(D7&gt;=7,,15%)*E8</f>
        <v>50625</v>
      </c>
      <c r="G8" s="1">
        <f>SUM(E8:F8)</f>
        <v>388125</v>
      </c>
      <c r="H8" s="1">
        <f t="shared" si="1"/>
        <v>50456.25</v>
      </c>
      <c r="I8" s="1">
        <f t="shared" si="2"/>
        <v>135000</v>
      </c>
      <c r="J8" s="1">
        <f t="shared" si="3"/>
        <v>202668.75</v>
      </c>
    </row>
    <row r="9" spans="1:10" x14ac:dyDescent="0.3">
      <c r="A9" s="1">
        <v>5</v>
      </c>
      <c r="B9" s="1" t="s">
        <v>21</v>
      </c>
      <c r="C9" s="1">
        <v>11</v>
      </c>
      <c r="D9" s="1">
        <v>5</v>
      </c>
      <c r="E9" s="1">
        <f t="shared" si="0"/>
        <v>123750</v>
      </c>
      <c r="F9" s="1">
        <f>IF(D9&gt;=5,10%)*E9</f>
        <v>12375</v>
      </c>
      <c r="G9" s="1">
        <f>SUM(E9:F9)</f>
        <v>136125</v>
      </c>
      <c r="H9" s="1">
        <f t="shared" si="1"/>
        <v>17696.25</v>
      </c>
      <c r="I9" s="1">
        <f t="shared" si="2"/>
        <v>49500</v>
      </c>
      <c r="J9" s="1">
        <f t="shared" si="3"/>
        <v>68928.75</v>
      </c>
    </row>
    <row r="10" spans="1:10" x14ac:dyDescent="0.3">
      <c r="A10" s="1">
        <v>6</v>
      </c>
      <c r="B10" s="1" t="s">
        <v>12</v>
      </c>
      <c r="C10" s="1">
        <v>11</v>
      </c>
      <c r="D10" s="1">
        <v>7</v>
      </c>
      <c r="E10" s="1">
        <f t="shared" si="0"/>
        <v>173250</v>
      </c>
      <c r="F10" s="1">
        <f>IF(D9&gt;=7,,15%)*E10</f>
        <v>25987.5</v>
      </c>
      <c r="G10" s="1">
        <f>SUM(E10:F10)</f>
        <v>199237.5</v>
      </c>
      <c r="H10" s="1">
        <f t="shared" si="1"/>
        <v>25900.875</v>
      </c>
      <c r="I10" s="1">
        <f t="shared" si="2"/>
        <v>69300</v>
      </c>
      <c r="J10" s="1">
        <f t="shared" si="3"/>
        <v>104036.625</v>
      </c>
    </row>
    <row r="11" spans="1:10" x14ac:dyDescent="0.3">
      <c r="A11" s="1">
        <v>7</v>
      </c>
      <c r="B11" s="1" t="s">
        <v>13</v>
      </c>
      <c r="C11" s="1">
        <v>12</v>
      </c>
      <c r="D11" s="1">
        <v>5</v>
      </c>
      <c r="E11" s="1">
        <f t="shared" si="0"/>
        <v>135000</v>
      </c>
      <c r="F11" s="1">
        <f>IF(D11&gt;=5,10%,10%)*E11</f>
        <v>13500</v>
      </c>
      <c r="G11" s="1">
        <f>SUM(E11:F11)</f>
        <v>148500</v>
      </c>
      <c r="H11" s="1">
        <f t="shared" si="1"/>
        <v>19305</v>
      </c>
      <c r="I11" s="1">
        <f t="shared" si="2"/>
        <v>54000</v>
      </c>
      <c r="J11" s="1">
        <f t="shared" si="3"/>
        <v>75195</v>
      </c>
    </row>
    <row r="12" spans="1:10" x14ac:dyDescent="0.3">
      <c r="A12" s="1">
        <v>8</v>
      </c>
      <c r="B12" s="1" t="s">
        <v>20</v>
      </c>
      <c r="C12" s="1">
        <v>14</v>
      </c>
      <c r="D12" s="1">
        <v>10</v>
      </c>
      <c r="E12" s="1">
        <f t="shared" si="0"/>
        <v>315000</v>
      </c>
      <c r="F12" s="1">
        <f>IF(D11&gt;=7,,15%)*E12</f>
        <v>47250</v>
      </c>
      <c r="G12" s="1">
        <f>SUM(E12:F12)</f>
        <v>362250</v>
      </c>
      <c r="H12" s="1">
        <f t="shared" si="1"/>
        <v>47092.5</v>
      </c>
      <c r="I12" s="1">
        <f t="shared" si="2"/>
        <v>126000</v>
      </c>
      <c r="J12" s="1">
        <f t="shared" si="3"/>
        <v>189157.5</v>
      </c>
    </row>
    <row r="13" spans="1:10" x14ac:dyDescent="0.3">
      <c r="A13" s="1">
        <v>9</v>
      </c>
      <c r="B13" s="1" t="s">
        <v>11</v>
      </c>
      <c r="C13" s="1">
        <v>13</v>
      </c>
      <c r="D13" s="1">
        <v>13</v>
      </c>
      <c r="E13" s="1">
        <f t="shared" si="0"/>
        <v>380250</v>
      </c>
      <c r="F13" s="1">
        <f>IF(D13&gt;=7,15%,15%)*E13</f>
        <v>57037.5</v>
      </c>
      <c r="G13" s="1">
        <f>SUM(E13:F13)</f>
        <v>437287.5</v>
      </c>
      <c r="H13" s="1">
        <f t="shared" si="1"/>
        <v>56847.375</v>
      </c>
      <c r="I13" s="1">
        <f t="shared" si="2"/>
        <v>152100</v>
      </c>
      <c r="J13" s="1">
        <f t="shared" si="3"/>
        <v>228340.125</v>
      </c>
    </row>
    <row r="14" spans="1:10" x14ac:dyDescent="0.3">
      <c r="A14" s="1">
        <v>10</v>
      </c>
      <c r="B14" s="1" t="s">
        <v>23</v>
      </c>
      <c r="C14" s="1">
        <v>12</v>
      </c>
      <c r="D14" s="1">
        <v>9</v>
      </c>
      <c r="E14" s="1">
        <f t="shared" si="0"/>
        <v>243000</v>
      </c>
      <c r="F14" s="1">
        <f>IF(D14&gt;=7,15%,15%)*E14</f>
        <v>36450</v>
      </c>
      <c r="G14" s="1">
        <f>SUM(E14:F14)</f>
        <v>279450</v>
      </c>
      <c r="H14" s="1">
        <f t="shared" si="1"/>
        <v>36328.5</v>
      </c>
      <c r="I14" s="1">
        <f t="shared" si="2"/>
        <v>97200</v>
      </c>
      <c r="J14" s="1">
        <f t="shared" si="3"/>
        <v>145921.5</v>
      </c>
    </row>
    <row r="15" spans="1:10" x14ac:dyDescent="0.3">
      <c r="A15" s="5" t="s">
        <v>16</v>
      </c>
      <c r="B15" s="6"/>
      <c r="C15" s="6"/>
      <c r="D15" s="7"/>
      <c r="E15" s="1">
        <f>SUM(E5:E14)</f>
        <v>2065500</v>
      </c>
      <c r="F15" s="1">
        <f>SUM(F5:F13)</f>
        <v>248287.5</v>
      </c>
      <c r="G15" s="1">
        <f>SUM(G5:G14)</f>
        <v>2350253.5</v>
      </c>
      <c r="H15" s="1">
        <f>SUM(H5:H14)</f>
        <v>305532.95500000002</v>
      </c>
      <c r="I15" s="1">
        <f>SUM(I5:I14)</f>
        <v>826200</v>
      </c>
      <c r="J15" s="1">
        <f>SUM(J5:J14)</f>
        <v>1218520.5449999999</v>
      </c>
    </row>
    <row r="16" spans="1:10" x14ac:dyDescent="0.3">
      <c r="A16" s="5" t="s">
        <v>18</v>
      </c>
      <c r="B16" s="6"/>
      <c r="C16" s="6"/>
      <c r="D16" s="7"/>
      <c r="E16" s="1">
        <f>MAX(E5:E14)</f>
        <v>380250</v>
      </c>
      <c r="F16" s="1">
        <f>MAX(F5:F14)</f>
        <v>57037.5</v>
      </c>
      <c r="G16" s="1">
        <f>MAX(G5:G14)</f>
        <v>437287.5</v>
      </c>
      <c r="H16" s="1">
        <f>MAX(H5:H14)</f>
        <v>56847.375</v>
      </c>
      <c r="I16" s="1">
        <f>MAX(I5:I14)</f>
        <v>152100</v>
      </c>
      <c r="J16" s="1">
        <f>MAX(J5:J14)</f>
        <v>228340.125</v>
      </c>
    </row>
    <row r="17" spans="1:10" x14ac:dyDescent="0.3">
      <c r="A17" s="3" t="s">
        <v>17</v>
      </c>
      <c r="B17" s="3"/>
      <c r="C17" s="3"/>
      <c r="D17" s="3"/>
      <c r="E17" s="1">
        <f>AVERAGE(E5:E14)</f>
        <v>206550</v>
      </c>
      <c r="F17" s="1">
        <f>AVERAGE(F5:F14)</f>
        <v>28473.75</v>
      </c>
      <c r="G17" s="1">
        <f>AVERAGE(G5:G13)</f>
        <v>230089.27777777778</v>
      </c>
      <c r="H17" s="1">
        <f>AVERAGE(H5:H14)</f>
        <v>30553.2955</v>
      </c>
      <c r="I17" s="1">
        <f>AVERAGE(I5:I14)</f>
        <v>82620</v>
      </c>
      <c r="J17" s="1">
        <f>AVERAGE(J5:J14)</f>
        <v>121852.0545</v>
      </c>
    </row>
  </sheetData>
  <sortState xmlns:xlrd2="http://schemas.microsoft.com/office/spreadsheetml/2017/richdata2" ref="B4:B14">
    <sortCondition ref="B4:B14"/>
  </sortState>
  <mergeCells count="7">
    <mergeCell ref="A17:D17"/>
    <mergeCell ref="A1:J1"/>
    <mergeCell ref="A2:D2"/>
    <mergeCell ref="F2:J2"/>
    <mergeCell ref="A15:D15"/>
    <mergeCell ref="A16:D16"/>
    <mergeCell ref="A3:J3"/>
  </mergeCells>
  <pageMargins left="0.7" right="0.7" top="0.75" bottom="0.75" header="0.3" footer="0.3"/>
  <ignoredErrors>
    <ignoredError sqref="F7 F9 F11 F1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Владимир</cp:lastModifiedBy>
  <dcterms:created xsi:type="dcterms:W3CDTF">2022-12-20T21:33:50Z</dcterms:created>
  <dcterms:modified xsi:type="dcterms:W3CDTF">2022-12-20T22:47:06Z</dcterms:modified>
</cp:coreProperties>
</file>