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129"/>
  <workbookPr/>
  <mc:AlternateContent xmlns:mc="http://schemas.openxmlformats.org/markup-compatibility/2006">
    <mc:Choice Requires="x15">
      <x15ac:absPath xmlns:x15ac="http://schemas.microsoft.com/office/spreadsheetml/2010/11/ac" url="C:\Users\mjcat\Downloads\"/>
    </mc:Choice>
  </mc:AlternateContent>
  <xr:revisionPtr revIDLastSave="0" documentId="8_{927605BF-9D7C-4488-AF72-539B703DC8C9}" xr6:coauthVersionLast="47" xr6:coauthVersionMax="47" xr10:uidLastSave="{00000000-0000-0000-0000-000000000000}"/>
  <bookViews>
    <workbookView xWindow="-110" yWindow="-110" windowWidth="19420" windowHeight="10300" firstSheet="1" activeTab="1" xr2:uid="{1544B3A8-BEF8-4EA8-9EB7-25E05A773008}"/>
  </bookViews>
  <sheets>
    <sheet name="Asignaciones de datos" sheetId="2" r:id="rId1"/>
    <sheet name="CO Costo de oportunidad" sheetId="3" r:id="rId2"/>
    <sheet name="Estimación de tiempos de trabaj" sheetId="5" r:id="rId3"/>
    <sheet name="CD_{e,s}" sheetId="9" r:id="rId4"/>
    <sheet name="CH_{e}" sheetId="10" r:id="rId5"/>
    <sheet name="TR_{e,s}" sheetId="12" r:id="rId6"/>
    <sheet name="EP_{e,s}" sheetId="13" r:id="rId7"/>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5" i="12" l="1"/>
  <c r="E3" i="9"/>
  <c r="D4" i="10"/>
  <c r="D3" i="10"/>
  <c r="D20" i="2"/>
  <c r="D19" i="2"/>
  <c r="D18" i="2"/>
  <c r="D17" i="2"/>
  <c r="D16" i="2"/>
  <c r="D15" i="2"/>
  <c r="D14" i="2"/>
  <c r="C20" i="2"/>
  <c r="C19" i="2"/>
  <c r="C18" i="2"/>
  <c r="C17" i="2"/>
  <c r="C16" i="2"/>
  <c r="C15" i="2"/>
  <c r="C14" i="2"/>
  <c r="C5" i="2"/>
  <c r="C6" i="2"/>
  <c r="C7" i="2"/>
  <c r="C8" i="2"/>
  <c r="C9" i="2"/>
  <c r="C10" i="2"/>
  <c r="C4" i="2"/>
  <c r="C3" i="2"/>
  <c r="B5" i="2"/>
  <c r="B8" i="2"/>
  <c r="B10" i="2"/>
  <c r="B9" i="2"/>
  <c r="B4" i="2"/>
  <c r="B3" i="2"/>
  <c r="D7" i="10"/>
  <c r="D6" i="10"/>
  <c r="D5" i="10"/>
  <c r="F25" i="12"/>
  <c r="E25" i="12"/>
  <c r="D25" i="12"/>
  <c r="C25" i="12"/>
  <c r="I4" i="9"/>
  <c r="I5" i="9"/>
  <c r="I6" i="9"/>
  <c r="I7" i="9"/>
  <c r="I8" i="9"/>
  <c r="I9" i="9"/>
  <c r="I10" i="9"/>
  <c r="I11" i="9"/>
  <c r="I12" i="9"/>
  <c r="I13" i="9"/>
  <c r="I14" i="9"/>
  <c r="I15" i="9"/>
  <c r="I16" i="9"/>
  <c r="I17" i="9"/>
  <c r="I18" i="9"/>
  <c r="I19" i="9"/>
  <c r="I20" i="9"/>
  <c r="I21" i="9"/>
  <c r="I22" i="9"/>
  <c r="H4" i="9"/>
  <c r="H5" i="9"/>
  <c r="H6" i="9"/>
  <c r="H7" i="9"/>
  <c r="H8" i="9"/>
  <c r="H9" i="9"/>
  <c r="H10" i="9"/>
  <c r="H11" i="9"/>
  <c r="H12" i="9"/>
  <c r="H13" i="9"/>
  <c r="H14" i="9"/>
  <c r="H15" i="9"/>
  <c r="H16" i="9"/>
  <c r="H17" i="9"/>
  <c r="H18" i="9"/>
  <c r="H19" i="9"/>
  <c r="H20" i="9"/>
  <c r="H21" i="9"/>
  <c r="H22" i="9"/>
  <c r="G4" i="9"/>
  <c r="G5" i="9"/>
  <c r="G6" i="9"/>
  <c r="G7" i="9"/>
  <c r="G8" i="9"/>
  <c r="G9" i="9"/>
  <c r="G10" i="9"/>
  <c r="G11" i="9"/>
  <c r="G12" i="9"/>
  <c r="G13" i="9"/>
  <c r="G14" i="9"/>
  <c r="G15" i="9"/>
  <c r="G16" i="9"/>
  <c r="G17" i="9"/>
  <c r="G18" i="9"/>
  <c r="G19" i="9"/>
  <c r="G20" i="9"/>
  <c r="G21" i="9"/>
  <c r="G22" i="9"/>
  <c r="F4" i="9"/>
  <c r="F5" i="9"/>
  <c r="F6" i="9"/>
  <c r="F7" i="9"/>
  <c r="F8" i="9"/>
  <c r="F9" i="9"/>
  <c r="F10" i="9"/>
  <c r="F11" i="9"/>
  <c r="F12" i="9"/>
  <c r="F13" i="9"/>
  <c r="F14" i="9"/>
  <c r="F15" i="9"/>
  <c r="F16" i="9"/>
  <c r="F17" i="9"/>
  <c r="F18" i="9"/>
  <c r="F19" i="9"/>
  <c r="F20" i="9"/>
  <c r="F21" i="9"/>
  <c r="F22" i="9"/>
  <c r="I3" i="9"/>
  <c r="H3" i="9"/>
  <c r="G3" i="9"/>
  <c r="F3" i="9"/>
  <c r="E4" i="9"/>
  <c r="E5" i="9"/>
  <c r="E6" i="9"/>
  <c r="E7" i="9"/>
  <c r="E8" i="9"/>
  <c r="E9" i="9"/>
  <c r="E10" i="9"/>
  <c r="E11" i="9"/>
  <c r="E12" i="9"/>
  <c r="E13" i="9"/>
  <c r="E14" i="9"/>
  <c r="E15" i="9"/>
  <c r="E16" i="9"/>
  <c r="E17" i="9"/>
  <c r="E18" i="9"/>
  <c r="E19" i="9"/>
  <c r="E20" i="9"/>
  <c r="E21" i="9"/>
  <c r="E22" i="9"/>
  <c r="B7" i="2"/>
  <c r="B6" i="2"/>
  <c r="G25" i="12" l="1"/>
</calcChain>
</file>

<file path=xl/sharedStrings.xml><?xml version="1.0" encoding="utf-8"?>
<sst xmlns="http://schemas.openxmlformats.org/spreadsheetml/2006/main" count="104" uniqueCount="74">
  <si>
    <t>Estimación de costo de oportunidad</t>
  </si>
  <si>
    <t xml:space="preserve">Lugar </t>
  </si>
  <si>
    <t>Costo por hora (USD)</t>
  </si>
  <si>
    <t xml:space="preserve">Links de la información </t>
  </si>
  <si>
    <t>Comentario</t>
  </si>
  <si>
    <t>Hospitales o centros asistenciales</t>
  </si>
  <si>
    <t xml:space="preserve">Cuántas horas pasan los colegios abiertos </t>
  </si>
  <si>
    <t>https://centroestudios.mineduc.cl/datos-abiertos/</t>
  </si>
  <si>
    <t>7 horas diarias</t>
  </si>
  <si>
    <t>Colegios</t>
  </si>
  <si>
    <t>Cuántas horas pasan abiertos los restaurantes en promedio en chile</t>
  </si>
  <si>
    <t xml:space="preserve">Se obtuvo del promedio de locales en chile </t>
  </si>
  <si>
    <t xml:space="preserve">Entre 10 - 12 hrs </t>
  </si>
  <si>
    <t>Restaurantes</t>
  </si>
  <si>
    <t xml:space="preserve">Supermercados y farmacias </t>
  </si>
  <si>
    <t>Aprox 13 hora diarias</t>
  </si>
  <si>
    <t>Farmacias</t>
  </si>
  <si>
    <t>Paraderos del transantiago</t>
  </si>
  <si>
    <t xml:space="preserve">Aprox 18 horas diarias </t>
  </si>
  <si>
    <t>Supermercados</t>
  </si>
  <si>
    <t>Paraderos de transporte público</t>
  </si>
  <si>
    <t>Villas con viviendas</t>
  </si>
  <si>
    <t>Cada departamento</t>
  </si>
  <si>
    <t>Sitio</t>
  </si>
  <si>
    <t>Lugares</t>
  </si>
  <si>
    <t>Colegio, Supermercado,  Departamentos</t>
  </si>
  <si>
    <t>Hospital, Villa con viviendas</t>
  </si>
  <si>
    <t>Paradero transporte público, Colegio, Villa con viviendas</t>
  </si>
  <si>
    <t>Farmacia, Restaurante, 2 Departamentos</t>
  </si>
  <si>
    <t>Paradero transporte público, Restaurante, Villa, Departamento</t>
  </si>
  <si>
    <t>Villa con casas y un departamento</t>
  </si>
  <si>
    <t>3 departamentos</t>
  </si>
  <si>
    <t>rapido</t>
  </si>
  <si>
    <t>Arboles, baches leves</t>
  </si>
  <si>
    <t>leve</t>
  </si>
  <si>
    <t>medio</t>
  </si>
  <si>
    <t>muchos</t>
  </si>
  <si>
    <t>grave</t>
  </si>
  <si>
    <t>muy grave</t>
  </si>
  <si>
    <t xml:space="preserve">inundación, </t>
  </si>
  <si>
    <t>Tipo de equipos {e}</t>
  </si>
  <si>
    <t>Electricidad</t>
  </si>
  <si>
    <t>Sitios</t>
  </si>
  <si>
    <t>km</t>
  </si>
  <si>
    <t>Agua Potable</t>
  </si>
  <si>
    <t>Infraestructura</t>
  </si>
  <si>
    <t>Seguridad Vial</t>
  </si>
  <si>
    <t>Reparaciones rápidas</t>
  </si>
  <si>
    <t>Supuestos</t>
  </si>
  <si>
    <t>Agua potable</t>
  </si>
  <si>
    <t>Los equipos caben en una camioneta grande</t>
  </si>
  <si>
    <t xml:space="preserve">Infraestructura </t>
  </si>
  <si>
    <t>Consideramos que cada equipo tiene un auto con distintos rendimientos, ya que estos no son iguales</t>
  </si>
  <si>
    <t>Costo de trabajo por hora de cada equipo</t>
  </si>
  <si>
    <t>SUMA</t>
  </si>
  <si>
    <t>Costo por hora (CLP)</t>
  </si>
  <si>
    <t>Asignación numérica</t>
  </si>
  <si>
    <t>Cómo se define:</t>
  </si>
  <si>
    <t xml:space="preserve">De los sitios seleccionados se realizaron asignaciones random sobre qué especialidades pueden trabajar en ella, considerando como máximo dos de ellas </t>
  </si>
  <si>
    <t>De los sitios seleccionados se realizaron asignaciones random sobre las horas que se podría demorar cada equipo en resolver la situción. La cantidad de horas depende de la complejidad del daño. No tiene relación con EP</t>
  </si>
  <si>
    <t xml:space="preserve">Se realiza un estimativo de cuánto demoraría cada reparación de daños, según el nivel de complejidad que tiene. Esto se usa como referencia para establecer los datos </t>
  </si>
  <si>
    <t>Horas de demora</t>
  </si>
  <si>
    <t xml:space="preserve">Tipo </t>
  </si>
  <si>
    <t>Ejemplo de tipo de daños</t>
  </si>
  <si>
    <t xml:space="preserve">Combinación </t>
  </si>
  <si>
    <t>Combinación usada</t>
  </si>
  <si>
    <t>Costo en CLP</t>
  </si>
  <si>
    <t>Costo en USD</t>
  </si>
  <si>
    <t>Costo de oportunidad</t>
  </si>
  <si>
    <t>CD_{es}  en CLP</t>
  </si>
  <si>
    <t>CH_{e} en CLP</t>
  </si>
  <si>
    <t xml:space="preserve">Remolques </t>
  </si>
  <si>
    <t>Remolques</t>
  </si>
  <si>
    <t>Remolque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</si>
</sst>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Aptos Narrow"/>
      <family val="2"/>
      <scheme val="minor"/>
    </font>
    <font>
      <b/>
      <sz val="11"/>
      <color theme="1"/>
      <name val="Aptos Narrow"/>
      <family val="2"/>
      <scheme val="minor"/>
    </font>
    <font>
      <b/>
      <sz val="15"/>
      <color theme="0"/>
      <name val="Aptos Narrow"/>
      <family val="2"/>
      <scheme val="minor"/>
    </font>
    <font>
      <sz val="12"/>
      <name val="Arial"/>
      <family val="2"/>
    </font>
    <font>
      <b/>
      <sz val="12"/>
      <color theme="1"/>
      <name val="Aptos Narrow"/>
      <family val="2"/>
      <scheme val="minor"/>
    </font>
    <font>
      <sz val="12"/>
      <color theme="1"/>
      <name val="Aptos Narrow"/>
      <family val="2"/>
      <scheme val="minor"/>
    </font>
    <font>
      <b/>
      <sz val="14"/>
      <color theme="1"/>
      <name val="Aptos Narrow"/>
      <family val="2"/>
      <scheme val="minor"/>
    </font>
  </fonts>
  <fills count="7">
    <fill>
      <patternFill patternType="none"/>
    </fill>
    <fill>
      <patternFill patternType="gray125"/>
    </fill>
    <fill>
      <patternFill patternType="solid">
        <fgColor theme="4" tint="0.39997558519241921"/>
        <bgColor indexed="64"/>
      </patternFill>
    </fill>
    <fill>
      <patternFill patternType="solid">
        <fgColor theme="3"/>
        <bgColor indexed="64"/>
      </patternFill>
    </fill>
    <fill>
      <patternFill patternType="solid">
        <fgColor theme="2" tint="-0.249977111117893"/>
        <bgColor indexed="64"/>
      </patternFill>
    </fill>
    <fill>
      <patternFill patternType="solid">
        <fgColor theme="5" tint="0.79998168889431442"/>
        <bgColor indexed="64"/>
      </patternFill>
    </fill>
    <fill>
      <patternFill patternType="solid">
        <fgColor theme="5" tint="0.59999389629810485"/>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bottom style="thin">
        <color indexed="64"/>
      </bottom>
      <diagonal/>
    </border>
    <border>
      <left style="thin">
        <color indexed="64"/>
      </left>
      <right/>
      <top/>
      <bottom style="thin">
        <color indexed="64"/>
      </bottom>
      <diagonal/>
    </border>
  </borders>
  <cellStyleXfs count="1">
    <xf numFmtId="0" fontId="0" fillId="0" borderId="0"/>
  </cellStyleXfs>
  <cellXfs count="53">
    <xf numFmtId="0" fontId="0" fillId="0" borderId="0" xfId="0"/>
    <xf numFmtId="0" fontId="0" fillId="0" borderId="1" xfId="0" applyBorder="1" applyAlignment="1">
      <alignment horizontal="center" vertical="center" wrapText="1"/>
    </xf>
    <xf numFmtId="0" fontId="0" fillId="0" borderId="1" xfId="0" applyBorder="1" applyAlignment="1">
      <alignment horizontal="center" vertical="center"/>
    </xf>
    <xf numFmtId="0" fontId="0" fillId="0" borderId="1" xfId="0" applyBorder="1" applyAlignment="1">
      <alignment vertical="center"/>
    </xf>
    <xf numFmtId="0" fontId="0" fillId="0" borderId="1" xfId="0" applyBorder="1" applyAlignment="1">
      <alignment vertical="center" wrapText="1"/>
    </xf>
    <xf numFmtId="0" fontId="0" fillId="0" borderId="1" xfId="0" applyBorder="1"/>
    <xf numFmtId="0" fontId="1" fillId="0" borderId="1" xfId="0" applyFont="1" applyBorder="1"/>
    <xf numFmtId="9" fontId="0" fillId="0" borderId="0" xfId="0" applyNumberFormat="1"/>
    <xf numFmtId="1" fontId="0" fillId="0" borderId="1" xfId="0" applyNumberFormat="1" applyBorder="1" applyAlignment="1">
      <alignment horizontal="center" vertical="center" wrapText="1"/>
    </xf>
    <xf numFmtId="1" fontId="0" fillId="0" borderId="1" xfId="0" applyNumberFormat="1" applyBorder="1" applyAlignment="1">
      <alignment horizontal="center" vertical="center"/>
    </xf>
    <xf numFmtId="1" fontId="0" fillId="0" borderId="1" xfId="0" applyNumberFormat="1" applyBorder="1"/>
    <xf numFmtId="0" fontId="1" fillId="2" borderId="5" xfId="0" applyFont="1" applyFill="1" applyBorder="1" applyAlignment="1">
      <alignment horizontal="center" vertical="center"/>
    </xf>
    <xf numFmtId="0" fontId="1" fillId="2" borderId="1" xfId="0" applyFont="1" applyFill="1" applyBorder="1"/>
    <xf numFmtId="0" fontId="1" fillId="2" borderId="1" xfId="0" applyFont="1" applyFill="1" applyBorder="1" applyAlignment="1">
      <alignment horizontal="center" vertical="center" wrapText="1"/>
    </xf>
    <xf numFmtId="0" fontId="1" fillId="0" borderId="0" xfId="0" applyFont="1" applyAlignment="1">
      <alignment horizontal="center" vertical="center"/>
    </xf>
    <xf numFmtId="0" fontId="0" fillId="0" borderId="0" xfId="0" applyAlignment="1">
      <alignment horizontal="center"/>
    </xf>
    <xf numFmtId="0" fontId="0" fillId="0" borderId="0" xfId="0" applyAlignment="1">
      <alignment horizontal="center" vertical="center" wrapText="1"/>
    </xf>
    <xf numFmtId="0" fontId="1" fillId="2" borderId="6" xfId="0" applyFont="1" applyFill="1" applyBorder="1" applyAlignment="1">
      <alignment horizontal="center" vertical="center"/>
    </xf>
    <xf numFmtId="0" fontId="1" fillId="2" borderId="1" xfId="0" applyFont="1" applyFill="1" applyBorder="1" applyAlignment="1">
      <alignment horizontal="center"/>
    </xf>
    <xf numFmtId="1" fontId="0" fillId="2" borderId="1" xfId="0" applyNumberFormat="1" applyFill="1" applyBorder="1"/>
    <xf numFmtId="0" fontId="1" fillId="2" borderId="0" xfId="0" applyFont="1" applyFill="1" applyAlignment="1">
      <alignment horizontal="center"/>
    </xf>
    <xf numFmtId="0" fontId="1" fillId="2" borderId="5" xfId="0" applyFont="1" applyFill="1" applyBorder="1"/>
    <xf numFmtId="0" fontId="1" fillId="2" borderId="5" xfId="0" applyFont="1" applyFill="1" applyBorder="1" applyAlignment="1">
      <alignment horizontal="center"/>
    </xf>
    <xf numFmtId="0" fontId="1" fillId="4" borderId="1" xfId="0" applyFont="1" applyFill="1" applyBorder="1" applyAlignment="1">
      <alignment horizontal="center"/>
    </xf>
    <xf numFmtId="0" fontId="1" fillId="4" borderId="1" xfId="0" applyFont="1" applyFill="1" applyBorder="1"/>
    <xf numFmtId="0" fontId="5" fillId="0" borderId="1" xfId="0" applyFont="1" applyBorder="1"/>
    <xf numFmtId="0" fontId="4" fillId="2" borderId="1" xfId="0" applyFont="1" applyFill="1" applyBorder="1" applyAlignment="1">
      <alignment horizontal="center" vertical="top"/>
    </xf>
    <xf numFmtId="0" fontId="0" fillId="5" borderId="1" xfId="0" applyFill="1" applyBorder="1"/>
    <xf numFmtId="1" fontId="0" fillId="5" borderId="1" xfId="0" applyNumberFormat="1" applyFill="1" applyBorder="1"/>
    <xf numFmtId="1" fontId="3" fillId="5" borderId="1" xfId="0" applyNumberFormat="1" applyFont="1" applyFill="1" applyBorder="1" applyAlignment="1">
      <alignment horizontal="center" vertical="center"/>
    </xf>
    <xf numFmtId="1" fontId="3" fillId="5" borderId="1" xfId="0" applyNumberFormat="1" applyFont="1" applyFill="1" applyBorder="1" applyAlignment="1">
      <alignment horizontal="center"/>
    </xf>
    <xf numFmtId="0" fontId="3" fillId="0" borderId="1" xfId="0" applyFont="1" applyBorder="1" applyAlignment="1">
      <alignment horizontal="center" vertical="center"/>
    </xf>
    <xf numFmtId="0" fontId="3" fillId="0" borderId="1" xfId="0" applyFont="1" applyBorder="1" applyAlignment="1">
      <alignment horizontal="center" vertical="center" wrapText="1"/>
    </xf>
    <xf numFmtId="0" fontId="5" fillId="6" borderId="1" xfId="0" applyFont="1" applyFill="1" applyBorder="1"/>
    <xf numFmtId="0" fontId="2" fillId="3" borderId="2" xfId="0" applyFont="1" applyFill="1" applyBorder="1" applyAlignment="1">
      <alignment horizontal="center" vertical="center"/>
    </xf>
    <xf numFmtId="0" fontId="2" fillId="3" borderId="3" xfId="0" applyFont="1" applyFill="1" applyBorder="1" applyAlignment="1">
      <alignment horizontal="center" vertical="center"/>
    </xf>
    <xf numFmtId="0" fontId="2" fillId="3" borderId="4" xfId="0" applyFont="1" applyFill="1"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0" fontId="1" fillId="2" borderId="4" xfId="0" applyFont="1" applyFill="1" applyBorder="1" applyAlignment="1">
      <alignment horizontal="center" vertical="center"/>
    </xf>
    <xf numFmtId="0" fontId="6" fillId="4" borderId="7" xfId="0" applyFont="1" applyFill="1" applyBorder="1" applyAlignment="1">
      <alignment horizontal="center"/>
    </xf>
    <xf numFmtId="0" fontId="1" fillId="0" borderId="1" xfId="0" applyFont="1" applyBorder="1" applyAlignment="1">
      <alignment horizontal="center" vertical="center"/>
    </xf>
    <xf numFmtId="0" fontId="0" fillId="0" borderId="1" xfId="0" applyBorder="1" applyAlignment="1">
      <alignment horizontal="center" vertical="center" wrapText="1"/>
    </xf>
    <xf numFmtId="0" fontId="1" fillId="4" borderId="1" xfId="0" applyFont="1" applyFill="1" applyBorder="1" applyAlignment="1">
      <alignment horizontal="center"/>
    </xf>
    <xf numFmtId="0" fontId="0" fillId="0" borderId="6" xfId="0" applyBorder="1" applyAlignment="1">
      <alignment horizontal="center"/>
    </xf>
    <xf numFmtId="0" fontId="0" fillId="0" borderId="1" xfId="0" applyBorder="1" applyAlignment="1">
      <alignment horizontal="center"/>
    </xf>
    <xf numFmtId="0" fontId="1" fillId="0" borderId="0" xfId="0" applyFont="1" applyAlignment="1">
      <alignment horizontal="center" vertical="center"/>
    </xf>
    <xf numFmtId="0" fontId="0" fillId="0" borderId="1" xfId="0" applyFill="1" applyBorder="1"/>
    <xf numFmtId="0" fontId="1" fillId="4" borderId="8" xfId="0" applyFont="1" applyFill="1" applyBorder="1" applyAlignment="1">
      <alignment horizontal="center"/>
    </xf>
    <xf numFmtId="0" fontId="1" fillId="4" borderId="7"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6619EE-E9A2-45DC-99DE-8608B64903F3}">
  <dimension ref="A1:N20"/>
  <sheetViews>
    <sheetView topLeftCell="A3" zoomScale="60" zoomScaleNormal="60" workbookViewId="0">
      <selection activeCell="C17" sqref="C17"/>
    </sheetView>
  </sheetViews>
  <sheetFormatPr baseColWidth="10" defaultColWidth="11.453125" defaultRowHeight="14.5" x14ac:dyDescent="0.35"/>
  <cols>
    <col min="1" max="1" width="23.81640625" customWidth="1"/>
    <col min="2" max="2" width="20.1796875" customWidth="1"/>
    <col min="3" max="3" width="18.81640625" customWidth="1"/>
    <col min="4" max="4" width="16.81640625" customWidth="1"/>
    <col min="5" max="5" width="50.1796875" customWidth="1"/>
    <col min="9" max="9" width="25.7265625" customWidth="1"/>
    <col min="10" max="10" width="22.6328125" customWidth="1"/>
    <col min="14" max="14" width="21" customWidth="1"/>
  </cols>
  <sheetData>
    <row r="1" spans="1:14" ht="31" customHeight="1" x14ac:dyDescent="0.35">
      <c r="A1" s="34" t="s">
        <v>0</v>
      </c>
      <c r="B1" s="35"/>
      <c r="C1" s="35"/>
      <c r="D1" s="35"/>
      <c r="E1" s="35"/>
      <c r="F1" s="35"/>
      <c r="G1" s="35"/>
      <c r="H1" s="35"/>
      <c r="I1" s="35"/>
      <c r="J1" s="35"/>
      <c r="K1" s="35"/>
      <c r="L1" s="35"/>
      <c r="M1" s="35"/>
      <c r="N1" s="36"/>
    </row>
    <row r="2" spans="1:14" x14ac:dyDescent="0.35">
      <c r="A2" s="11" t="s">
        <v>1</v>
      </c>
      <c r="B2" s="11" t="s">
        <v>2</v>
      </c>
      <c r="C2" s="12" t="s">
        <v>55</v>
      </c>
      <c r="E2" s="40" t="s">
        <v>3</v>
      </c>
      <c r="F2" s="41"/>
      <c r="G2" s="41"/>
      <c r="H2" s="41"/>
      <c r="I2" s="42"/>
      <c r="J2" s="11" t="s">
        <v>4</v>
      </c>
    </row>
    <row r="3" spans="1:14" ht="54" customHeight="1" x14ac:dyDescent="0.35">
      <c r="A3" s="1" t="s">
        <v>5</v>
      </c>
      <c r="B3" s="8">
        <f>600/3</f>
        <v>200</v>
      </c>
      <c r="C3" s="9">
        <f>B3*1000</f>
        <v>200000</v>
      </c>
      <c r="E3" s="4" t="s">
        <v>6</v>
      </c>
      <c r="F3" s="37" t="s">
        <v>7</v>
      </c>
      <c r="G3" s="38"/>
      <c r="H3" s="38"/>
      <c r="I3" s="39"/>
      <c r="J3" s="3" t="s">
        <v>8</v>
      </c>
    </row>
    <row r="4" spans="1:14" ht="29" x14ac:dyDescent="0.35">
      <c r="A4" s="1" t="s">
        <v>9</v>
      </c>
      <c r="B4" s="8">
        <f>150</f>
        <v>150</v>
      </c>
      <c r="C4" s="9">
        <f>B4*1000</f>
        <v>150000</v>
      </c>
      <c r="E4" s="4" t="s">
        <v>10</v>
      </c>
      <c r="F4" s="37" t="s">
        <v>11</v>
      </c>
      <c r="G4" s="38"/>
      <c r="H4" s="38"/>
      <c r="I4" s="39"/>
      <c r="J4" s="3" t="s">
        <v>12</v>
      </c>
    </row>
    <row r="5" spans="1:14" ht="16" customHeight="1" x14ac:dyDescent="0.35">
      <c r="A5" s="1" t="s">
        <v>13</v>
      </c>
      <c r="B5" s="8">
        <f>100*10/24</f>
        <v>41.666666666666664</v>
      </c>
      <c r="C5" s="9">
        <f t="shared" ref="C5:C10" si="0">B5*1000</f>
        <v>41666.666666666664</v>
      </c>
      <c r="E5" s="3" t="s">
        <v>14</v>
      </c>
      <c r="F5" s="37" t="s">
        <v>11</v>
      </c>
      <c r="G5" s="38"/>
      <c r="H5" s="38"/>
      <c r="I5" s="39"/>
      <c r="J5" s="3" t="s">
        <v>15</v>
      </c>
    </row>
    <row r="6" spans="1:14" ht="27" customHeight="1" x14ac:dyDescent="0.35">
      <c r="A6" s="1" t="s">
        <v>16</v>
      </c>
      <c r="B6" s="8">
        <f>160*13/24</f>
        <v>86.666666666666671</v>
      </c>
      <c r="C6" s="9">
        <f t="shared" si="0"/>
        <v>86666.666666666672</v>
      </c>
      <c r="E6" s="3" t="s">
        <v>17</v>
      </c>
      <c r="F6" s="37" t="s">
        <v>11</v>
      </c>
      <c r="G6" s="38"/>
      <c r="H6" s="38"/>
      <c r="I6" s="39"/>
      <c r="J6" s="3" t="s">
        <v>18</v>
      </c>
    </row>
    <row r="7" spans="1:14" ht="30.65" customHeight="1" x14ac:dyDescent="0.35">
      <c r="A7" s="1" t="s">
        <v>19</v>
      </c>
      <c r="B7" s="8">
        <f>800*13/24</f>
        <v>433.33333333333331</v>
      </c>
      <c r="C7" s="9">
        <f t="shared" si="0"/>
        <v>433333.33333333331</v>
      </c>
      <c r="H7" s="14"/>
      <c r="I7" s="14"/>
      <c r="J7" s="14"/>
      <c r="K7" s="14"/>
      <c r="L7" s="14"/>
      <c r="M7" s="14"/>
    </row>
    <row r="8" spans="1:14" ht="29" x14ac:dyDescent="0.35">
      <c r="A8" s="1" t="s">
        <v>20</v>
      </c>
      <c r="B8" s="8">
        <f>(0.5*20)*8/24</f>
        <v>3.3333333333333335</v>
      </c>
      <c r="C8" s="9">
        <f t="shared" si="0"/>
        <v>3333.3333333333335</v>
      </c>
      <c r="H8" s="15"/>
      <c r="I8" s="15"/>
      <c r="J8" s="15"/>
      <c r="K8" s="15"/>
      <c r="L8" s="15"/>
      <c r="M8" s="15"/>
    </row>
    <row r="9" spans="1:14" ht="29.15" customHeight="1" x14ac:dyDescent="0.35">
      <c r="A9" s="1" t="s">
        <v>21</v>
      </c>
      <c r="B9" s="8">
        <f>10*2</f>
        <v>20</v>
      </c>
      <c r="C9" s="9">
        <f t="shared" si="0"/>
        <v>20000</v>
      </c>
      <c r="H9" s="16"/>
      <c r="I9" s="16"/>
      <c r="J9" s="16"/>
      <c r="K9" s="16"/>
      <c r="L9" s="16"/>
    </row>
    <row r="10" spans="1:14" ht="21" customHeight="1" x14ac:dyDescent="0.35">
      <c r="A10" s="1" t="s">
        <v>22</v>
      </c>
      <c r="B10" s="8">
        <f>100*2</f>
        <v>200</v>
      </c>
      <c r="C10" s="9">
        <f t="shared" si="0"/>
        <v>200000</v>
      </c>
      <c r="H10" s="16"/>
      <c r="I10" s="15"/>
      <c r="J10" s="15"/>
      <c r="K10" s="15"/>
      <c r="L10" s="15"/>
    </row>
    <row r="11" spans="1:14" x14ac:dyDescent="0.35">
      <c r="H11" s="16"/>
      <c r="I11" s="15"/>
      <c r="J11" s="15"/>
      <c r="K11" s="15"/>
      <c r="L11" s="15"/>
    </row>
    <row r="12" spans="1:14" x14ac:dyDescent="0.35">
      <c r="H12" s="16"/>
      <c r="I12" s="15"/>
      <c r="J12" s="15"/>
      <c r="K12" s="15"/>
      <c r="L12" s="15"/>
    </row>
    <row r="13" spans="1:14" ht="29.5" customHeight="1" x14ac:dyDescent="0.35">
      <c r="A13" s="13" t="s">
        <v>64</v>
      </c>
      <c r="B13" s="13" t="s">
        <v>24</v>
      </c>
      <c r="C13" s="13" t="s">
        <v>55</v>
      </c>
      <c r="D13" s="13" t="s">
        <v>2</v>
      </c>
      <c r="H13" s="16"/>
      <c r="I13" s="15"/>
      <c r="J13" s="15"/>
      <c r="K13" s="15"/>
      <c r="L13" s="15"/>
    </row>
    <row r="14" spans="1:14" ht="30" customHeight="1" x14ac:dyDescent="0.35">
      <c r="A14" s="1">
        <v>1</v>
      </c>
      <c r="B14" s="1" t="s">
        <v>25</v>
      </c>
      <c r="C14" s="8">
        <f>C4+C7+C10</f>
        <v>783333.33333333326</v>
      </c>
      <c r="D14" s="9">
        <f t="shared" ref="D14:D20" si="1">C14/1000</f>
        <v>783.33333333333326</v>
      </c>
      <c r="H14" s="16"/>
      <c r="I14" s="15"/>
      <c r="J14" s="15"/>
      <c r="K14" s="15"/>
      <c r="L14" s="15"/>
    </row>
    <row r="15" spans="1:14" ht="41.5" customHeight="1" x14ac:dyDescent="0.35">
      <c r="A15" s="1">
        <v>2</v>
      </c>
      <c r="B15" s="1" t="s">
        <v>26</v>
      </c>
      <c r="C15" s="8">
        <f>C3+C9</f>
        <v>220000</v>
      </c>
      <c r="D15" s="9">
        <f t="shared" si="1"/>
        <v>220</v>
      </c>
      <c r="H15" s="16"/>
      <c r="I15" s="15"/>
      <c r="J15" s="15"/>
      <c r="K15" s="15"/>
      <c r="L15" s="15"/>
    </row>
    <row r="16" spans="1:14" ht="43.5" x14ac:dyDescent="0.35">
      <c r="A16" s="1">
        <v>3</v>
      </c>
      <c r="B16" s="1" t="s">
        <v>27</v>
      </c>
      <c r="C16" s="8">
        <f>(B8+B4+B9)*1000</f>
        <v>173333.33333333334</v>
      </c>
      <c r="D16" s="9">
        <f t="shared" si="1"/>
        <v>173.33333333333334</v>
      </c>
      <c r="H16" s="16"/>
      <c r="I16" s="15"/>
      <c r="J16" s="15"/>
      <c r="K16" s="15"/>
      <c r="L16" s="15"/>
    </row>
    <row r="17" spans="1:4" ht="29" x14ac:dyDescent="0.35">
      <c r="A17" s="1">
        <v>4</v>
      </c>
      <c r="B17" s="1" t="s">
        <v>28</v>
      </c>
      <c r="C17" s="8">
        <f>(B6+B5+2*B10)*1000</f>
        <v>528333.33333333337</v>
      </c>
      <c r="D17" s="9">
        <f t="shared" si="1"/>
        <v>528.33333333333337</v>
      </c>
    </row>
    <row r="18" spans="1:4" ht="43.5" x14ac:dyDescent="0.35">
      <c r="A18" s="1">
        <v>5</v>
      </c>
      <c r="B18" s="1" t="s">
        <v>29</v>
      </c>
      <c r="C18" s="8">
        <f>(B8+B5+B9+B10)*1000</f>
        <v>265000</v>
      </c>
      <c r="D18" s="9">
        <f t="shared" si="1"/>
        <v>265</v>
      </c>
    </row>
    <row r="19" spans="1:4" ht="29" x14ac:dyDescent="0.35">
      <c r="A19" s="1">
        <v>6</v>
      </c>
      <c r="B19" s="1" t="s">
        <v>30</v>
      </c>
      <c r="C19" s="9">
        <f>(B9+B10)*1000</f>
        <v>220000</v>
      </c>
      <c r="D19" s="9">
        <f t="shared" si="1"/>
        <v>220</v>
      </c>
    </row>
    <row r="20" spans="1:4" x14ac:dyDescent="0.35">
      <c r="A20" s="1">
        <v>7</v>
      </c>
      <c r="B20" s="1" t="s">
        <v>31</v>
      </c>
      <c r="C20" s="2">
        <f>3*B10*1000</f>
        <v>600000</v>
      </c>
      <c r="D20" s="9">
        <f t="shared" si="1"/>
        <v>600</v>
      </c>
    </row>
  </sheetData>
  <mergeCells count="6">
    <mergeCell ref="A1:N1"/>
    <mergeCell ref="F3:I3"/>
    <mergeCell ref="F4:I4"/>
    <mergeCell ref="F6:I6"/>
    <mergeCell ref="F5:I5"/>
    <mergeCell ref="E2:I2"/>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D81437-D838-491D-963C-08C0EAB4361F}">
  <dimension ref="A1:D22"/>
  <sheetViews>
    <sheetView tabSelected="1" zoomScale="68" workbookViewId="0">
      <selection activeCell="D16" sqref="D16"/>
    </sheetView>
  </sheetViews>
  <sheetFormatPr baseColWidth="10" defaultColWidth="11.453125" defaultRowHeight="14.5" x14ac:dyDescent="0.35"/>
  <cols>
    <col min="1" max="1" width="15.26953125" customWidth="1"/>
    <col min="2" max="2" width="29.6328125" customWidth="1"/>
    <col min="3" max="3" width="20" customWidth="1"/>
    <col min="4" max="4" width="21.7265625" customWidth="1"/>
  </cols>
  <sheetData>
    <row r="1" spans="1:4" ht="18.5" x14ac:dyDescent="0.45">
      <c r="A1" s="43" t="s">
        <v>68</v>
      </c>
      <c r="B1" s="43"/>
      <c r="C1" s="43"/>
      <c r="D1" s="43"/>
    </row>
    <row r="2" spans="1:4" ht="16" x14ac:dyDescent="0.35">
      <c r="A2" s="26" t="s">
        <v>23</v>
      </c>
      <c r="B2" s="26" t="s">
        <v>65</v>
      </c>
      <c r="C2" s="26" t="s">
        <v>67</v>
      </c>
      <c r="D2" s="26" t="s">
        <v>66</v>
      </c>
    </row>
    <row r="3" spans="1:4" ht="16" x14ac:dyDescent="0.4">
      <c r="A3" s="25">
        <v>1</v>
      </c>
      <c r="B3" s="25">
        <v>1</v>
      </c>
      <c r="C3" s="25">
        <v>783</v>
      </c>
      <c r="D3" s="33">
        <v>783333</v>
      </c>
    </row>
    <row r="4" spans="1:4" ht="16" x14ac:dyDescent="0.4">
      <c r="A4" s="25">
        <v>2</v>
      </c>
      <c r="B4" s="25">
        <v>3</v>
      </c>
      <c r="C4" s="25">
        <v>173</v>
      </c>
      <c r="D4" s="33">
        <v>173333</v>
      </c>
    </row>
    <row r="5" spans="1:4" ht="16" x14ac:dyDescent="0.4">
      <c r="A5" s="25">
        <v>3</v>
      </c>
      <c r="B5" s="25">
        <v>6</v>
      </c>
      <c r="C5" s="25">
        <v>220</v>
      </c>
      <c r="D5" s="33">
        <v>220000</v>
      </c>
    </row>
    <row r="6" spans="1:4" ht="16" x14ac:dyDescent="0.4">
      <c r="A6" s="25">
        <v>4</v>
      </c>
      <c r="B6" s="25">
        <v>6</v>
      </c>
      <c r="C6" s="25">
        <v>220</v>
      </c>
      <c r="D6" s="33">
        <v>220000</v>
      </c>
    </row>
    <row r="7" spans="1:4" ht="16" x14ac:dyDescent="0.4">
      <c r="A7" s="25">
        <v>5</v>
      </c>
      <c r="B7" s="25">
        <v>1</v>
      </c>
      <c r="C7" s="25">
        <v>783</v>
      </c>
      <c r="D7" s="33">
        <v>783333</v>
      </c>
    </row>
    <row r="8" spans="1:4" ht="16" x14ac:dyDescent="0.4">
      <c r="A8" s="25">
        <v>6</v>
      </c>
      <c r="B8" s="25">
        <v>4</v>
      </c>
      <c r="C8" s="25">
        <v>528</v>
      </c>
      <c r="D8" s="33">
        <v>528333</v>
      </c>
    </row>
    <row r="9" spans="1:4" ht="16" x14ac:dyDescent="0.4">
      <c r="A9" s="25">
        <v>7</v>
      </c>
      <c r="B9" s="25">
        <v>6</v>
      </c>
      <c r="C9" s="25">
        <v>220</v>
      </c>
      <c r="D9" s="33">
        <v>220000</v>
      </c>
    </row>
    <row r="10" spans="1:4" ht="16" x14ac:dyDescent="0.4">
      <c r="A10" s="25">
        <v>8</v>
      </c>
      <c r="B10" s="25">
        <v>1</v>
      </c>
      <c r="C10" s="25">
        <v>783</v>
      </c>
      <c r="D10" s="33">
        <v>783333</v>
      </c>
    </row>
    <row r="11" spans="1:4" ht="16" x14ac:dyDescent="0.4">
      <c r="A11" s="25">
        <v>9</v>
      </c>
      <c r="B11" s="25">
        <v>4</v>
      </c>
      <c r="C11" s="25">
        <v>528</v>
      </c>
      <c r="D11" s="33">
        <v>528333</v>
      </c>
    </row>
    <row r="12" spans="1:4" ht="16" x14ac:dyDescent="0.4">
      <c r="A12" s="25">
        <v>10</v>
      </c>
      <c r="B12" s="25">
        <v>2</v>
      </c>
      <c r="C12" s="25">
        <v>220</v>
      </c>
      <c r="D12" s="33">
        <v>220000</v>
      </c>
    </row>
    <row r="13" spans="1:4" ht="16" x14ac:dyDescent="0.4">
      <c r="A13" s="25">
        <v>11</v>
      </c>
      <c r="B13" s="25">
        <v>5</v>
      </c>
      <c r="C13" s="25">
        <v>265</v>
      </c>
      <c r="D13" s="33">
        <v>265000</v>
      </c>
    </row>
    <row r="14" spans="1:4" ht="16" x14ac:dyDescent="0.4">
      <c r="A14" s="25">
        <v>12</v>
      </c>
      <c r="B14" s="25">
        <v>5</v>
      </c>
      <c r="C14" s="25">
        <v>265</v>
      </c>
      <c r="D14" s="33">
        <v>265000</v>
      </c>
    </row>
    <row r="15" spans="1:4" ht="16" x14ac:dyDescent="0.4">
      <c r="A15" s="25">
        <v>13</v>
      </c>
      <c r="B15" s="25">
        <v>5</v>
      </c>
      <c r="C15" s="25">
        <v>265</v>
      </c>
      <c r="D15" s="33">
        <v>265000</v>
      </c>
    </row>
    <row r="16" spans="1:4" ht="16" x14ac:dyDescent="0.4">
      <c r="A16" s="25">
        <v>14</v>
      </c>
      <c r="B16" s="25">
        <v>6</v>
      </c>
      <c r="C16" s="25">
        <v>220</v>
      </c>
      <c r="D16" s="33">
        <v>220000</v>
      </c>
    </row>
    <row r="17" spans="1:4" ht="16" x14ac:dyDescent="0.4">
      <c r="A17" s="25">
        <v>15</v>
      </c>
      <c r="B17" s="25">
        <v>5</v>
      </c>
      <c r="C17" s="25">
        <v>265</v>
      </c>
      <c r="D17" s="33">
        <v>265000</v>
      </c>
    </row>
    <row r="18" spans="1:4" ht="16" x14ac:dyDescent="0.4">
      <c r="A18" s="25">
        <v>16</v>
      </c>
      <c r="B18" s="25">
        <v>3</v>
      </c>
      <c r="C18" s="25">
        <v>173</v>
      </c>
      <c r="D18" s="33">
        <v>173333</v>
      </c>
    </row>
    <row r="19" spans="1:4" ht="16" x14ac:dyDescent="0.4">
      <c r="A19" s="25">
        <v>17</v>
      </c>
      <c r="B19" s="25">
        <v>6</v>
      </c>
      <c r="C19" s="25">
        <v>220</v>
      </c>
      <c r="D19" s="33">
        <v>220000</v>
      </c>
    </row>
    <row r="20" spans="1:4" ht="16" x14ac:dyDescent="0.4">
      <c r="A20" s="25">
        <v>18</v>
      </c>
      <c r="B20" s="25">
        <v>3</v>
      </c>
      <c r="C20" s="25">
        <v>173</v>
      </c>
      <c r="D20" s="33">
        <v>173333</v>
      </c>
    </row>
    <row r="21" spans="1:4" ht="16" x14ac:dyDescent="0.4">
      <c r="A21" s="25">
        <v>19</v>
      </c>
      <c r="B21" s="25">
        <v>4</v>
      </c>
      <c r="C21" s="25">
        <v>528</v>
      </c>
      <c r="D21" s="33">
        <v>528333</v>
      </c>
    </row>
    <row r="22" spans="1:4" ht="16" x14ac:dyDescent="0.4">
      <c r="A22" s="25">
        <v>20</v>
      </c>
      <c r="B22" s="25">
        <v>6</v>
      </c>
      <c r="C22" s="25">
        <v>220</v>
      </c>
      <c r="D22" s="33">
        <v>220000</v>
      </c>
    </row>
  </sheetData>
  <mergeCells count="1">
    <mergeCell ref="A1:D1"/>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978228-7A47-4531-BDF7-3AFF2B4F652D}">
  <dimension ref="A1:F11"/>
  <sheetViews>
    <sheetView topLeftCell="A4" workbookViewId="0">
      <selection activeCell="C13" sqref="C13"/>
    </sheetView>
  </sheetViews>
  <sheetFormatPr baseColWidth="10" defaultColWidth="11.453125" defaultRowHeight="14.5" x14ac:dyDescent="0.35"/>
  <cols>
    <col min="2" max="2" width="15.453125" customWidth="1"/>
    <col min="3" max="3" width="21.7265625" customWidth="1"/>
    <col min="4" max="4" width="38.26953125" customWidth="1"/>
  </cols>
  <sheetData>
    <row r="1" spans="1:6" ht="14.5" customHeight="1" x14ac:dyDescent="0.35">
      <c r="A1" s="44" t="s">
        <v>57</v>
      </c>
      <c r="B1" s="44"/>
      <c r="C1" s="45" t="s">
        <v>60</v>
      </c>
      <c r="D1" s="45"/>
      <c r="E1" s="45"/>
      <c r="F1" s="45"/>
    </row>
    <row r="2" spans="1:6" x14ac:dyDescent="0.35">
      <c r="A2" s="44"/>
      <c r="B2" s="44"/>
      <c r="C2" s="45"/>
      <c r="D2" s="45"/>
      <c r="E2" s="45"/>
      <c r="F2" s="45"/>
    </row>
    <row r="3" spans="1:6" x14ac:dyDescent="0.35">
      <c r="A3" s="44"/>
      <c r="B3" s="44"/>
      <c r="C3" s="45"/>
      <c r="D3" s="45"/>
      <c r="E3" s="45"/>
      <c r="F3" s="45"/>
    </row>
    <row r="6" spans="1:6" x14ac:dyDescent="0.35">
      <c r="A6" s="23" t="s">
        <v>62</v>
      </c>
      <c r="B6" s="23" t="s">
        <v>61</v>
      </c>
      <c r="C6" s="24" t="s">
        <v>63</v>
      </c>
      <c r="E6" s="7"/>
    </row>
    <row r="7" spans="1:6" x14ac:dyDescent="0.35">
      <c r="A7" s="6" t="s">
        <v>32</v>
      </c>
      <c r="B7" s="10">
        <v>2</v>
      </c>
      <c r="C7" s="5" t="s">
        <v>33</v>
      </c>
      <c r="D7" s="7"/>
      <c r="E7" s="7"/>
    </row>
    <row r="8" spans="1:6" x14ac:dyDescent="0.35">
      <c r="A8" s="6" t="s">
        <v>34</v>
      </c>
      <c r="B8" s="5">
        <v>4</v>
      </c>
      <c r="C8" s="5"/>
      <c r="D8" s="7"/>
      <c r="E8" s="7"/>
    </row>
    <row r="9" spans="1:6" x14ac:dyDescent="0.35">
      <c r="A9" s="6" t="s">
        <v>35</v>
      </c>
      <c r="B9" s="5">
        <v>5</v>
      </c>
      <c r="C9" s="5" t="s">
        <v>36</v>
      </c>
      <c r="D9" s="7"/>
      <c r="E9" s="7"/>
    </row>
    <row r="10" spans="1:6" x14ac:dyDescent="0.35">
      <c r="A10" s="6" t="s">
        <v>37</v>
      </c>
      <c r="B10" s="5">
        <v>8</v>
      </c>
      <c r="C10" s="5"/>
      <c r="D10" s="7"/>
      <c r="E10" s="7"/>
    </row>
    <row r="11" spans="1:6" x14ac:dyDescent="0.35">
      <c r="A11" s="6" t="s">
        <v>38</v>
      </c>
      <c r="B11" s="5">
        <v>10</v>
      </c>
      <c r="C11" s="5" t="s">
        <v>39</v>
      </c>
      <c r="D11" s="7"/>
      <c r="E11" s="7"/>
    </row>
  </sheetData>
  <mergeCells count="2">
    <mergeCell ref="A1:B3"/>
    <mergeCell ref="C1:F3"/>
  </mergeCells>
  <pageMargins left="0.7" right="0.7" top="0.75" bottom="0.75" header="0.3" footer="0.3"/>
  <pageSetup paperSize="9" orientation="portrait"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7E0979-BA3A-4616-AC60-56272CAA63A0}">
  <dimension ref="A1:S22"/>
  <sheetViews>
    <sheetView workbookViewId="0">
      <selection activeCell="J3" sqref="J3:J22"/>
    </sheetView>
  </sheetViews>
  <sheetFormatPr baseColWidth="10" defaultColWidth="11.453125" defaultRowHeight="14.5" x14ac:dyDescent="0.35"/>
  <cols>
    <col min="1" max="1" width="19.81640625" customWidth="1"/>
    <col min="2" max="2" width="19.26953125" customWidth="1"/>
    <col min="5" max="5" width="12.453125" bestFit="1" customWidth="1"/>
    <col min="6" max="6" width="14.453125" customWidth="1"/>
    <col min="7" max="7" width="16.81640625" customWidth="1"/>
    <col min="8" max="8" width="13.7265625" customWidth="1"/>
    <col min="9" max="9" width="19.26953125" customWidth="1"/>
  </cols>
  <sheetData>
    <row r="1" spans="1:19" x14ac:dyDescent="0.35">
      <c r="A1" s="12" t="s">
        <v>40</v>
      </c>
      <c r="B1" s="21" t="s">
        <v>56</v>
      </c>
      <c r="C1" s="51" t="s">
        <v>69</v>
      </c>
      <c r="D1" s="52"/>
      <c r="E1" s="52"/>
      <c r="F1" s="52"/>
      <c r="G1" s="52"/>
      <c r="H1" s="52"/>
      <c r="I1" s="52"/>
      <c r="J1" s="52"/>
    </row>
    <row r="2" spans="1:19" x14ac:dyDescent="0.35">
      <c r="A2" s="5" t="s">
        <v>41</v>
      </c>
      <c r="B2" s="27">
        <v>1</v>
      </c>
      <c r="C2" s="12" t="s">
        <v>42</v>
      </c>
      <c r="D2" s="12" t="s">
        <v>43</v>
      </c>
      <c r="E2" s="12" t="s">
        <v>41</v>
      </c>
      <c r="F2" s="12" t="s">
        <v>44</v>
      </c>
      <c r="G2" s="12" t="s">
        <v>45</v>
      </c>
      <c r="H2" s="12" t="s">
        <v>46</v>
      </c>
      <c r="I2" s="12" t="s">
        <v>47</v>
      </c>
      <c r="J2" s="12" t="s">
        <v>72</v>
      </c>
      <c r="L2" s="17" t="s">
        <v>48</v>
      </c>
    </row>
    <row r="3" spans="1:19" x14ac:dyDescent="0.35">
      <c r="A3" s="5" t="s">
        <v>49</v>
      </c>
      <c r="B3" s="27">
        <v>2</v>
      </c>
      <c r="C3" s="5">
        <v>1</v>
      </c>
      <c r="D3" s="27">
        <v>1.49</v>
      </c>
      <c r="E3" s="28">
        <f>(D3/9)*1200+D3*150</f>
        <v>422.16666666666669</v>
      </c>
      <c r="F3" s="28">
        <f>(D3/10)*1200+D3*150</f>
        <v>402.29999999999995</v>
      </c>
      <c r="G3" s="28">
        <f>(D3/7)*1200+D3*150</f>
        <v>478.92857142857144</v>
      </c>
      <c r="H3" s="28">
        <f>(D3/6)*1200+D3*150</f>
        <v>521.5</v>
      </c>
      <c r="I3" s="28">
        <f>(D3/9)*1200+D3*150</f>
        <v>422.16666666666669</v>
      </c>
      <c r="J3" s="28">
        <v>422.16666666666669</v>
      </c>
      <c r="L3" s="47" t="s">
        <v>50</v>
      </c>
      <c r="M3" s="47"/>
      <c r="N3" s="47"/>
      <c r="O3" s="47"/>
    </row>
    <row r="4" spans="1:19" x14ac:dyDescent="0.35">
      <c r="A4" s="5" t="s">
        <v>51</v>
      </c>
      <c r="B4" s="27">
        <v>3</v>
      </c>
      <c r="C4" s="5">
        <v>2</v>
      </c>
      <c r="D4" s="27">
        <v>11.8</v>
      </c>
      <c r="E4" s="28">
        <f t="shared" ref="E4:E22" si="0">(D4/9)*1200+D4*150</f>
        <v>3343.333333333333</v>
      </c>
      <c r="F4" s="28">
        <f t="shared" ref="F4:F22" si="1">(D4/10)*1200+D4*150</f>
        <v>3186</v>
      </c>
      <c r="G4" s="28">
        <f t="shared" ref="G4:G22" si="2">(D4/7)*1200+D4*150</f>
        <v>3792.8571428571431</v>
      </c>
      <c r="H4" s="28">
        <f t="shared" ref="H4:H22" si="3">(D4/6)*1200+D4*150</f>
        <v>4130</v>
      </c>
      <c r="I4" s="28">
        <f t="shared" ref="I4:J22" si="4">(D4/9)*1200+D4*150</f>
        <v>3343.333333333333</v>
      </c>
      <c r="J4" s="28">
        <v>3343.333333333333</v>
      </c>
      <c r="L4" s="48" t="s">
        <v>52</v>
      </c>
      <c r="M4" s="48"/>
      <c r="N4" s="48"/>
      <c r="O4" s="48"/>
      <c r="P4" s="48"/>
      <c r="Q4" s="48"/>
      <c r="R4" s="48"/>
      <c r="S4" s="48"/>
    </row>
    <row r="5" spans="1:19" x14ac:dyDescent="0.35">
      <c r="A5" s="5" t="s">
        <v>46</v>
      </c>
      <c r="B5" s="27">
        <v>4</v>
      </c>
      <c r="C5" s="5">
        <v>3</v>
      </c>
      <c r="D5" s="27">
        <v>9.1199999999999992</v>
      </c>
      <c r="E5" s="28">
        <f t="shared" si="0"/>
        <v>2583.9999999999995</v>
      </c>
      <c r="F5" s="28">
        <f t="shared" si="1"/>
        <v>2462.3999999999996</v>
      </c>
      <c r="G5" s="28">
        <f t="shared" si="2"/>
        <v>2931.4285714285711</v>
      </c>
      <c r="H5" s="28">
        <f t="shared" si="3"/>
        <v>3191.9999999999995</v>
      </c>
      <c r="I5" s="28">
        <f t="shared" si="4"/>
        <v>2583.9999999999995</v>
      </c>
      <c r="J5" s="28">
        <v>2583.9999999999995</v>
      </c>
    </row>
    <row r="6" spans="1:19" x14ac:dyDescent="0.35">
      <c r="A6" s="5" t="s">
        <v>47</v>
      </c>
      <c r="B6" s="27">
        <v>5</v>
      </c>
      <c r="C6" s="5">
        <v>4</v>
      </c>
      <c r="D6" s="27">
        <v>7.21</v>
      </c>
      <c r="E6" s="28">
        <f t="shared" si="0"/>
        <v>2042.8333333333335</v>
      </c>
      <c r="F6" s="28">
        <f t="shared" si="1"/>
        <v>1946.6999999999998</v>
      </c>
      <c r="G6" s="28">
        <f t="shared" si="2"/>
        <v>2317.5</v>
      </c>
      <c r="H6" s="28">
        <f t="shared" si="3"/>
        <v>2523.5</v>
      </c>
      <c r="I6" s="28">
        <f t="shared" si="4"/>
        <v>2042.8333333333335</v>
      </c>
      <c r="J6" s="28">
        <v>2042.8333333333335</v>
      </c>
    </row>
    <row r="7" spans="1:19" x14ac:dyDescent="0.35">
      <c r="A7" s="50" t="s">
        <v>71</v>
      </c>
      <c r="B7" s="27">
        <v>6</v>
      </c>
      <c r="C7" s="5">
        <v>5</v>
      </c>
      <c r="D7" s="27">
        <v>2.25</v>
      </c>
      <c r="E7" s="28">
        <f t="shared" si="0"/>
        <v>637.5</v>
      </c>
      <c r="F7" s="28">
        <f t="shared" si="1"/>
        <v>607.5</v>
      </c>
      <c r="G7" s="28">
        <f t="shared" si="2"/>
        <v>723.21428571428578</v>
      </c>
      <c r="H7" s="28">
        <f t="shared" si="3"/>
        <v>787.5</v>
      </c>
      <c r="I7" s="28">
        <f t="shared" si="4"/>
        <v>637.5</v>
      </c>
      <c r="J7" s="28">
        <v>637.5</v>
      </c>
    </row>
    <row r="8" spans="1:19" x14ac:dyDescent="0.35">
      <c r="C8" s="5">
        <v>6</v>
      </c>
      <c r="D8" s="27">
        <v>2.7</v>
      </c>
      <c r="E8" s="28">
        <f t="shared" si="0"/>
        <v>765</v>
      </c>
      <c r="F8" s="28">
        <f t="shared" si="1"/>
        <v>729</v>
      </c>
      <c r="G8" s="28">
        <f t="shared" si="2"/>
        <v>867.85714285714289</v>
      </c>
      <c r="H8" s="28">
        <f t="shared" si="3"/>
        <v>945</v>
      </c>
      <c r="I8" s="28">
        <f t="shared" si="4"/>
        <v>765</v>
      </c>
      <c r="J8" s="28">
        <v>765</v>
      </c>
    </row>
    <row r="9" spans="1:19" x14ac:dyDescent="0.35">
      <c r="C9" s="5">
        <v>7</v>
      </c>
      <c r="D9" s="27">
        <v>9.0399999999999991</v>
      </c>
      <c r="E9" s="28">
        <f t="shared" si="0"/>
        <v>2561.333333333333</v>
      </c>
      <c r="F9" s="28">
        <f t="shared" si="1"/>
        <v>2440.7999999999997</v>
      </c>
      <c r="G9" s="28">
        <f t="shared" si="2"/>
        <v>2905.7142857142853</v>
      </c>
      <c r="H9" s="28">
        <f t="shared" si="3"/>
        <v>3164</v>
      </c>
      <c r="I9" s="28">
        <f t="shared" si="4"/>
        <v>2561.333333333333</v>
      </c>
      <c r="J9" s="28">
        <v>2561.333333333333</v>
      </c>
    </row>
    <row r="10" spans="1:19" x14ac:dyDescent="0.35">
      <c r="C10" s="5">
        <v>8</v>
      </c>
      <c r="D10" s="27">
        <v>10.5</v>
      </c>
      <c r="E10" s="28">
        <f t="shared" si="0"/>
        <v>2975</v>
      </c>
      <c r="F10" s="28">
        <f t="shared" si="1"/>
        <v>2835</v>
      </c>
      <c r="G10" s="28">
        <f t="shared" si="2"/>
        <v>3375</v>
      </c>
      <c r="H10" s="28">
        <f t="shared" si="3"/>
        <v>3675</v>
      </c>
      <c r="I10" s="28">
        <f t="shared" si="4"/>
        <v>2975</v>
      </c>
      <c r="J10" s="28">
        <v>2975</v>
      </c>
    </row>
    <row r="11" spans="1:19" x14ac:dyDescent="0.35">
      <c r="C11" s="5">
        <v>9</v>
      </c>
      <c r="D11" s="27">
        <v>8.98</v>
      </c>
      <c r="E11" s="28">
        <f t="shared" si="0"/>
        <v>2544.3333333333335</v>
      </c>
      <c r="F11" s="28">
        <f t="shared" si="1"/>
        <v>2424.6000000000004</v>
      </c>
      <c r="G11" s="28">
        <f t="shared" si="2"/>
        <v>2886.4285714285716</v>
      </c>
      <c r="H11" s="28">
        <f t="shared" si="3"/>
        <v>3143</v>
      </c>
      <c r="I11" s="28">
        <f t="shared" si="4"/>
        <v>2544.3333333333335</v>
      </c>
      <c r="J11" s="28">
        <v>2544.3333333333335</v>
      </c>
    </row>
    <row r="12" spans="1:19" x14ac:dyDescent="0.35">
      <c r="C12" s="5">
        <v>10</v>
      </c>
      <c r="D12" s="27">
        <v>5.52</v>
      </c>
      <c r="E12" s="28">
        <f t="shared" si="0"/>
        <v>1564</v>
      </c>
      <c r="F12" s="28">
        <f t="shared" si="1"/>
        <v>1490.3999999999999</v>
      </c>
      <c r="G12" s="28">
        <f t="shared" si="2"/>
        <v>1774.2857142857142</v>
      </c>
      <c r="H12" s="28">
        <f t="shared" si="3"/>
        <v>1932</v>
      </c>
      <c r="I12" s="28">
        <f t="shared" si="4"/>
        <v>1564</v>
      </c>
      <c r="J12" s="28">
        <v>1564</v>
      </c>
    </row>
    <row r="13" spans="1:19" x14ac:dyDescent="0.35">
      <c r="C13" s="5">
        <v>11</v>
      </c>
      <c r="D13" s="27">
        <v>10.28</v>
      </c>
      <c r="E13" s="28">
        <f t="shared" si="0"/>
        <v>2912.666666666667</v>
      </c>
      <c r="F13" s="28">
        <f t="shared" si="1"/>
        <v>2775.6000000000004</v>
      </c>
      <c r="G13" s="28">
        <f t="shared" si="2"/>
        <v>3304.2857142857138</v>
      </c>
      <c r="H13" s="28">
        <f t="shared" si="3"/>
        <v>3598</v>
      </c>
      <c r="I13" s="28">
        <f t="shared" si="4"/>
        <v>2912.666666666667</v>
      </c>
      <c r="J13" s="28">
        <v>2912.666666666667</v>
      </c>
    </row>
    <row r="14" spans="1:19" x14ac:dyDescent="0.35">
      <c r="C14" s="5">
        <v>12</v>
      </c>
      <c r="D14" s="27">
        <v>5.7</v>
      </c>
      <c r="E14" s="28">
        <f t="shared" si="0"/>
        <v>1615</v>
      </c>
      <c r="F14" s="28">
        <f t="shared" si="1"/>
        <v>1539</v>
      </c>
      <c r="G14" s="28">
        <f t="shared" si="2"/>
        <v>1832.1428571428571</v>
      </c>
      <c r="H14" s="28">
        <f t="shared" si="3"/>
        <v>1995</v>
      </c>
      <c r="I14" s="28">
        <f t="shared" si="4"/>
        <v>1615</v>
      </c>
      <c r="J14" s="28">
        <v>1615</v>
      </c>
    </row>
    <row r="15" spans="1:19" x14ac:dyDescent="0.35">
      <c r="C15" s="5">
        <v>13</v>
      </c>
      <c r="D15" s="27">
        <v>2.8</v>
      </c>
      <c r="E15" s="28">
        <f t="shared" si="0"/>
        <v>793.33333333333326</v>
      </c>
      <c r="F15" s="28">
        <f t="shared" si="1"/>
        <v>756</v>
      </c>
      <c r="G15" s="28">
        <f t="shared" si="2"/>
        <v>900</v>
      </c>
      <c r="H15" s="28">
        <f t="shared" si="3"/>
        <v>979.99999999999989</v>
      </c>
      <c r="I15" s="28">
        <f t="shared" si="4"/>
        <v>793.33333333333326</v>
      </c>
      <c r="J15" s="28">
        <v>793.33333333333326</v>
      </c>
    </row>
    <row r="16" spans="1:19" x14ac:dyDescent="0.35">
      <c r="C16" s="5">
        <v>14</v>
      </c>
      <c r="D16" s="27">
        <v>3.04</v>
      </c>
      <c r="E16" s="28">
        <f t="shared" si="0"/>
        <v>861.33333333333337</v>
      </c>
      <c r="F16" s="28">
        <f t="shared" si="1"/>
        <v>820.8</v>
      </c>
      <c r="G16" s="28">
        <f t="shared" si="2"/>
        <v>977.14285714285711</v>
      </c>
      <c r="H16" s="28">
        <f t="shared" si="3"/>
        <v>1064</v>
      </c>
      <c r="I16" s="28">
        <f t="shared" si="4"/>
        <v>861.33333333333337</v>
      </c>
      <c r="J16" s="28">
        <v>861.33333333333337</v>
      </c>
    </row>
    <row r="17" spans="3:10" x14ac:dyDescent="0.35">
      <c r="C17" s="5">
        <v>15</v>
      </c>
      <c r="D17" s="27">
        <v>5.08</v>
      </c>
      <c r="E17" s="28">
        <f t="shared" si="0"/>
        <v>1439.3333333333333</v>
      </c>
      <c r="F17" s="28">
        <f t="shared" si="1"/>
        <v>1371.6</v>
      </c>
      <c r="G17" s="28">
        <f t="shared" si="2"/>
        <v>1632.8571428571429</v>
      </c>
      <c r="H17" s="28">
        <f t="shared" si="3"/>
        <v>1778</v>
      </c>
      <c r="I17" s="28">
        <f t="shared" si="4"/>
        <v>1439.3333333333333</v>
      </c>
      <c r="J17" s="28">
        <v>1439.3333333333333</v>
      </c>
    </row>
    <row r="18" spans="3:10" x14ac:dyDescent="0.35">
      <c r="C18" s="5">
        <v>16</v>
      </c>
      <c r="D18" s="27">
        <v>2.16</v>
      </c>
      <c r="E18" s="28">
        <f t="shared" si="0"/>
        <v>612</v>
      </c>
      <c r="F18" s="28">
        <f t="shared" si="1"/>
        <v>583.20000000000005</v>
      </c>
      <c r="G18" s="28">
        <f t="shared" si="2"/>
        <v>694.28571428571433</v>
      </c>
      <c r="H18" s="28">
        <f t="shared" si="3"/>
        <v>756</v>
      </c>
      <c r="I18" s="28">
        <f t="shared" si="4"/>
        <v>612</v>
      </c>
      <c r="J18" s="28">
        <v>612</v>
      </c>
    </row>
    <row r="19" spans="3:10" x14ac:dyDescent="0.35">
      <c r="C19" s="5">
        <v>17</v>
      </c>
      <c r="D19" s="27">
        <v>4.37</v>
      </c>
      <c r="E19" s="28">
        <f t="shared" si="0"/>
        <v>1238.1666666666667</v>
      </c>
      <c r="F19" s="28">
        <f t="shared" si="1"/>
        <v>1179.9000000000001</v>
      </c>
      <c r="G19" s="28">
        <f t="shared" si="2"/>
        <v>1404.6428571428573</v>
      </c>
      <c r="H19" s="28">
        <f t="shared" si="3"/>
        <v>1529.5</v>
      </c>
      <c r="I19" s="28">
        <f t="shared" si="4"/>
        <v>1238.1666666666667</v>
      </c>
      <c r="J19" s="28">
        <v>1238.1666666666667</v>
      </c>
    </row>
    <row r="20" spans="3:10" x14ac:dyDescent="0.35">
      <c r="C20" s="5">
        <v>18</v>
      </c>
      <c r="D20" s="27">
        <v>9.34</v>
      </c>
      <c r="E20" s="28">
        <f t="shared" si="0"/>
        <v>2646.333333333333</v>
      </c>
      <c r="F20" s="28">
        <f t="shared" si="1"/>
        <v>2521.8000000000002</v>
      </c>
      <c r="G20" s="28">
        <f t="shared" si="2"/>
        <v>3002.1428571428569</v>
      </c>
      <c r="H20" s="28">
        <f t="shared" si="3"/>
        <v>3269</v>
      </c>
      <c r="I20" s="28">
        <f t="shared" si="4"/>
        <v>2646.333333333333</v>
      </c>
      <c r="J20" s="28">
        <v>2646.333333333333</v>
      </c>
    </row>
    <row r="21" spans="3:10" x14ac:dyDescent="0.35">
      <c r="C21" s="5">
        <v>19</v>
      </c>
      <c r="D21" s="27">
        <v>0.57999999999999996</v>
      </c>
      <c r="E21" s="28">
        <f t="shared" si="0"/>
        <v>164.33333333333331</v>
      </c>
      <c r="F21" s="28">
        <f t="shared" si="1"/>
        <v>156.6</v>
      </c>
      <c r="G21" s="28">
        <f t="shared" si="2"/>
        <v>186.42857142857142</v>
      </c>
      <c r="H21" s="28">
        <f t="shared" si="3"/>
        <v>203</v>
      </c>
      <c r="I21" s="28">
        <f t="shared" si="4"/>
        <v>164.33333333333331</v>
      </c>
      <c r="J21" s="28">
        <v>164.33333333333331</v>
      </c>
    </row>
    <row r="22" spans="3:10" x14ac:dyDescent="0.35">
      <c r="C22" s="5">
        <v>20</v>
      </c>
      <c r="D22" s="27">
        <v>6.2</v>
      </c>
      <c r="E22" s="28">
        <f t="shared" si="0"/>
        <v>1756.6666666666665</v>
      </c>
      <c r="F22" s="28">
        <f t="shared" si="1"/>
        <v>1674</v>
      </c>
      <c r="G22" s="28">
        <f t="shared" si="2"/>
        <v>1992.8571428571429</v>
      </c>
      <c r="H22" s="28">
        <f t="shared" si="3"/>
        <v>2170</v>
      </c>
      <c r="I22" s="28">
        <f t="shared" si="4"/>
        <v>1756.6666666666665</v>
      </c>
      <c r="J22" s="28">
        <v>1756.6666666666665</v>
      </c>
    </row>
  </sheetData>
  <mergeCells count="3">
    <mergeCell ref="L3:O3"/>
    <mergeCell ref="L4:S4"/>
    <mergeCell ref="C1:J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FEF440-8D7D-463A-8836-CFB5EF22EFC4}">
  <dimension ref="A1:D8"/>
  <sheetViews>
    <sheetView workbookViewId="0">
      <selection activeCell="A12" sqref="A12"/>
    </sheetView>
  </sheetViews>
  <sheetFormatPr baseColWidth="10" defaultColWidth="11.453125" defaultRowHeight="14.5" x14ac:dyDescent="0.35"/>
  <cols>
    <col min="1" max="1" width="35.1796875" customWidth="1"/>
    <col min="2" max="2" width="18.08984375" customWidth="1"/>
    <col min="4" max="4" width="14.26953125" customWidth="1"/>
  </cols>
  <sheetData>
    <row r="1" spans="1:4" x14ac:dyDescent="0.35">
      <c r="A1" s="46" t="s">
        <v>53</v>
      </c>
      <c r="B1" s="46"/>
      <c r="C1" s="46"/>
      <c r="D1" s="46"/>
    </row>
    <row r="2" spans="1:4" x14ac:dyDescent="0.35">
      <c r="A2" s="21" t="s">
        <v>40</v>
      </c>
      <c r="B2" s="21" t="s">
        <v>56</v>
      </c>
      <c r="D2" s="22" t="s">
        <v>70</v>
      </c>
    </row>
    <row r="3" spans="1:4" x14ac:dyDescent="0.35">
      <c r="A3" s="5" t="s">
        <v>41</v>
      </c>
      <c r="B3" s="5">
        <v>1</v>
      </c>
      <c r="D3" s="28">
        <f>((600000/22)*5)/8</f>
        <v>17045.454545454544</v>
      </c>
    </row>
    <row r="4" spans="1:4" x14ac:dyDescent="0.35">
      <c r="A4" s="5" t="s">
        <v>49</v>
      </c>
      <c r="B4" s="5">
        <v>2</v>
      </c>
      <c r="D4" s="28">
        <f>((550000/22)*5)/8</f>
        <v>15625</v>
      </c>
    </row>
    <row r="5" spans="1:4" x14ac:dyDescent="0.35">
      <c r="A5" s="5" t="s">
        <v>51</v>
      </c>
      <c r="B5" s="5">
        <v>3</v>
      </c>
      <c r="D5" s="28">
        <f>((650000/22)*5)/8</f>
        <v>18465.909090909088</v>
      </c>
    </row>
    <row r="6" spans="1:4" x14ac:dyDescent="0.35">
      <c r="A6" s="5" t="s">
        <v>46</v>
      </c>
      <c r="B6" s="5">
        <v>4</v>
      </c>
      <c r="D6" s="28">
        <f>((580000/22)*5)/8</f>
        <v>16477.272727272728</v>
      </c>
    </row>
    <row r="7" spans="1:4" x14ac:dyDescent="0.35">
      <c r="A7" s="5" t="s">
        <v>47</v>
      </c>
      <c r="B7" s="5">
        <v>5</v>
      </c>
      <c r="D7" s="28">
        <f>((570000/22)*5)/8</f>
        <v>16193.181818181818</v>
      </c>
    </row>
    <row r="8" spans="1:4" x14ac:dyDescent="0.35">
      <c r="A8" s="50" t="s">
        <v>71</v>
      </c>
      <c r="B8" s="50">
        <v>6</v>
      </c>
      <c r="D8" s="27">
        <v>16700</v>
      </c>
    </row>
  </sheetData>
  <mergeCells count="1">
    <mergeCell ref="A1:D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92E710-80CD-4CF3-928E-0A20D836F09B}">
  <dimension ref="A1:G25"/>
  <sheetViews>
    <sheetView topLeftCell="A9" workbookViewId="0">
      <selection sqref="A1:B3"/>
    </sheetView>
  </sheetViews>
  <sheetFormatPr baseColWidth="10" defaultColWidth="11.453125" defaultRowHeight="14.5" x14ac:dyDescent="0.35"/>
  <cols>
    <col min="3" max="3" width="14.26953125" customWidth="1"/>
    <col min="4" max="4" width="13.1796875" customWidth="1"/>
    <col min="5" max="5" width="14.453125" customWidth="1"/>
    <col min="6" max="6" width="18.1796875" customWidth="1"/>
  </cols>
  <sheetData>
    <row r="1" spans="1:7" x14ac:dyDescent="0.35">
      <c r="A1" s="49" t="s">
        <v>57</v>
      </c>
      <c r="B1" s="49"/>
      <c r="C1" s="45" t="s">
        <v>59</v>
      </c>
      <c r="D1" s="45"/>
      <c r="E1" s="45"/>
      <c r="F1" s="45"/>
    </row>
    <row r="2" spans="1:7" x14ac:dyDescent="0.35">
      <c r="A2" s="49"/>
      <c r="B2" s="49"/>
      <c r="C2" s="45"/>
      <c r="D2" s="45"/>
      <c r="E2" s="45"/>
      <c r="F2" s="45"/>
    </row>
    <row r="3" spans="1:7" ht="27.5" customHeight="1" x14ac:dyDescent="0.35">
      <c r="A3" s="49"/>
      <c r="B3" s="49"/>
      <c r="C3" s="45"/>
      <c r="D3" s="45"/>
      <c r="E3" s="45"/>
      <c r="F3" s="45"/>
    </row>
    <row r="4" spans="1:7" x14ac:dyDescent="0.35">
      <c r="A4" s="12" t="s">
        <v>42</v>
      </c>
      <c r="B4" s="12" t="s">
        <v>41</v>
      </c>
      <c r="C4" s="12" t="s">
        <v>44</v>
      </c>
      <c r="D4" s="12" t="s">
        <v>45</v>
      </c>
      <c r="E4" s="12" t="s">
        <v>46</v>
      </c>
      <c r="F4" s="12" t="s">
        <v>47</v>
      </c>
      <c r="G4" s="12" t="s">
        <v>72</v>
      </c>
    </row>
    <row r="5" spans="1:7" x14ac:dyDescent="0.35">
      <c r="A5" s="5">
        <v>1</v>
      </c>
      <c r="B5" s="28">
        <v>6</v>
      </c>
      <c r="C5" s="28">
        <v>3</v>
      </c>
      <c r="D5" s="28">
        <v>2</v>
      </c>
      <c r="E5" s="28">
        <v>2</v>
      </c>
      <c r="F5" s="28">
        <v>2</v>
      </c>
      <c r="G5" s="28">
        <v>2</v>
      </c>
    </row>
    <row r="6" spans="1:7" x14ac:dyDescent="0.35">
      <c r="A6" s="5">
        <v>2</v>
      </c>
      <c r="B6" s="28">
        <v>6</v>
      </c>
      <c r="C6" s="28">
        <v>3</v>
      </c>
      <c r="D6" s="28">
        <v>2</v>
      </c>
      <c r="E6" s="28">
        <v>2</v>
      </c>
      <c r="F6" s="28">
        <v>3</v>
      </c>
      <c r="G6" s="28">
        <v>3</v>
      </c>
    </row>
    <row r="7" spans="1:7" x14ac:dyDescent="0.35">
      <c r="A7" s="5">
        <v>3</v>
      </c>
      <c r="B7" s="28">
        <v>6</v>
      </c>
      <c r="C7" s="28">
        <v>3</v>
      </c>
      <c r="D7" s="28">
        <v>2</v>
      </c>
      <c r="E7" s="28">
        <v>2</v>
      </c>
      <c r="F7" s="28">
        <v>4</v>
      </c>
      <c r="G7" s="28">
        <v>6</v>
      </c>
    </row>
    <row r="8" spans="1:7" x14ac:dyDescent="0.35">
      <c r="A8" s="5">
        <v>4</v>
      </c>
      <c r="B8" s="28">
        <v>6</v>
      </c>
      <c r="C8" s="28">
        <v>3</v>
      </c>
      <c r="D8" s="28">
        <v>2</v>
      </c>
      <c r="E8" s="28">
        <v>2</v>
      </c>
      <c r="F8" s="28">
        <v>3</v>
      </c>
      <c r="G8" s="28">
        <v>2</v>
      </c>
    </row>
    <row r="9" spans="1:7" x14ac:dyDescent="0.35">
      <c r="A9" s="5">
        <v>5</v>
      </c>
      <c r="B9" s="28">
        <v>6</v>
      </c>
      <c r="C9" s="28">
        <v>2</v>
      </c>
      <c r="D9" s="28">
        <v>6</v>
      </c>
      <c r="E9" s="28">
        <v>7</v>
      </c>
      <c r="F9" s="28">
        <v>3</v>
      </c>
      <c r="G9" s="28">
        <v>8</v>
      </c>
    </row>
    <row r="10" spans="1:7" x14ac:dyDescent="0.35">
      <c r="A10" s="5">
        <v>6</v>
      </c>
      <c r="B10" s="28">
        <v>2</v>
      </c>
      <c r="C10" s="28">
        <v>2</v>
      </c>
      <c r="D10" s="28">
        <v>6</v>
      </c>
      <c r="E10" s="28">
        <v>8</v>
      </c>
      <c r="F10" s="28">
        <v>2</v>
      </c>
      <c r="G10" s="28">
        <v>6</v>
      </c>
    </row>
    <row r="11" spans="1:7" x14ac:dyDescent="0.35">
      <c r="A11" s="5">
        <v>7</v>
      </c>
      <c r="B11" s="28">
        <v>2</v>
      </c>
      <c r="C11" s="28">
        <v>2</v>
      </c>
      <c r="D11" s="28">
        <v>6</v>
      </c>
      <c r="E11" s="28">
        <v>8</v>
      </c>
      <c r="F11" s="28">
        <v>2</v>
      </c>
      <c r="G11" s="28">
        <v>2</v>
      </c>
    </row>
    <row r="12" spans="1:7" x14ac:dyDescent="0.35">
      <c r="A12" s="5">
        <v>8</v>
      </c>
      <c r="B12" s="28">
        <v>2</v>
      </c>
      <c r="C12" s="28">
        <v>2</v>
      </c>
      <c r="D12" s="28">
        <v>6</v>
      </c>
      <c r="E12" s="28">
        <v>8</v>
      </c>
      <c r="F12" s="28">
        <v>2</v>
      </c>
      <c r="G12" s="28">
        <v>2</v>
      </c>
    </row>
    <row r="13" spans="1:7" x14ac:dyDescent="0.35">
      <c r="A13" s="5">
        <v>9</v>
      </c>
      <c r="B13" s="28">
        <v>2</v>
      </c>
      <c r="C13" s="28">
        <v>2</v>
      </c>
      <c r="D13" s="28">
        <v>7</v>
      </c>
      <c r="E13" s="28">
        <v>7</v>
      </c>
      <c r="F13" s="28">
        <v>1</v>
      </c>
      <c r="G13" s="28">
        <v>4</v>
      </c>
    </row>
    <row r="14" spans="1:7" x14ac:dyDescent="0.35">
      <c r="A14" s="5">
        <v>10</v>
      </c>
      <c r="B14" s="28">
        <v>3</v>
      </c>
      <c r="C14" s="28">
        <v>3</v>
      </c>
      <c r="D14" s="28">
        <v>7</v>
      </c>
      <c r="E14" s="28">
        <v>5</v>
      </c>
      <c r="F14" s="28">
        <v>2</v>
      </c>
      <c r="G14" s="28">
        <v>6</v>
      </c>
    </row>
    <row r="15" spans="1:7" x14ac:dyDescent="0.35">
      <c r="A15" s="5">
        <v>11</v>
      </c>
      <c r="B15" s="28">
        <v>3</v>
      </c>
      <c r="C15" s="28">
        <v>3</v>
      </c>
      <c r="D15" s="28">
        <v>7</v>
      </c>
      <c r="E15" s="28">
        <v>5</v>
      </c>
      <c r="F15" s="28">
        <v>3</v>
      </c>
      <c r="G15" s="28">
        <v>5</v>
      </c>
    </row>
    <row r="16" spans="1:7" x14ac:dyDescent="0.35">
      <c r="A16" s="5">
        <v>12</v>
      </c>
      <c r="B16" s="28">
        <v>3</v>
      </c>
      <c r="C16" s="28">
        <v>3</v>
      </c>
      <c r="D16" s="28">
        <v>7</v>
      </c>
      <c r="E16" s="28">
        <v>5</v>
      </c>
      <c r="F16" s="28">
        <v>2</v>
      </c>
      <c r="G16" s="28">
        <v>3</v>
      </c>
    </row>
    <row r="17" spans="1:7" x14ac:dyDescent="0.35">
      <c r="A17" s="5">
        <v>13</v>
      </c>
      <c r="B17" s="28">
        <v>3</v>
      </c>
      <c r="C17" s="28">
        <v>3</v>
      </c>
      <c r="D17" s="28">
        <v>7</v>
      </c>
      <c r="E17" s="28">
        <v>5</v>
      </c>
      <c r="F17" s="28">
        <v>4</v>
      </c>
      <c r="G17" s="28">
        <v>2</v>
      </c>
    </row>
    <row r="18" spans="1:7" x14ac:dyDescent="0.35">
      <c r="A18" s="5">
        <v>14</v>
      </c>
      <c r="B18" s="28">
        <v>3</v>
      </c>
      <c r="C18" s="28">
        <v>3</v>
      </c>
      <c r="D18" s="28">
        <v>7</v>
      </c>
      <c r="E18" s="28">
        <v>5</v>
      </c>
      <c r="F18" s="28">
        <v>2</v>
      </c>
      <c r="G18" s="28">
        <v>6</v>
      </c>
    </row>
    <row r="19" spans="1:7" x14ac:dyDescent="0.35">
      <c r="A19" s="5">
        <v>15</v>
      </c>
      <c r="B19" s="28">
        <v>3</v>
      </c>
      <c r="C19" s="28">
        <v>5</v>
      </c>
      <c r="D19" s="28">
        <v>7</v>
      </c>
      <c r="E19" s="28">
        <v>5</v>
      </c>
      <c r="F19" s="28">
        <v>4</v>
      </c>
      <c r="G19" s="28">
        <v>3</v>
      </c>
    </row>
    <row r="20" spans="1:7" x14ac:dyDescent="0.35">
      <c r="A20" s="5">
        <v>16</v>
      </c>
      <c r="B20" s="28">
        <v>5</v>
      </c>
      <c r="C20" s="28">
        <v>5</v>
      </c>
      <c r="D20" s="28">
        <v>2</v>
      </c>
      <c r="E20" s="28">
        <v>5</v>
      </c>
      <c r="F20" s="28">
        <v>1</v>
      </c>
      <c r="G20" s="28">
        <v>2</v>
      </c>
    </row>
    <row r="21" spans="1:7" x14ac:dyDescent="0.35">
      <c r="A21" s="5">
        <v>17</v>
      </c>
      <c r="B21" s="28">
        <v>5</v>
      </c>
      <c r="C21" s="28">
        <v>5</v>
      </c>
      <c r="D21" s="28">
        <v>7</v>
      </c>
      <c r="E21" s="28">
        <v>2</v>
      </c>
      <c r="F21" s="28">
        <v>1</v>
      </c>
      <c r="G21" s="28">
        <v>4</v>
      </c>
    </row>
    <row r="22" spans="1:7" x14ac:dyDescent="0.35">
      <c r="A22" s="5">
        <v>18</v>
      </c>
      <c r="B22" s="28">
        <v>5</v>
      </c>
      <c r="C22" s="28">
        <v>5</v>
      </c>
      <c r="D22" s="28">
        <v>7</v>
      </c>
      <c r="E22" s="28">
        <v>2</v>
      </c>
      <c r="F22" s="28">
        <v>1</v>
      </c>
      <c r="G22" s="28">
        <v>2</v>
      </c>
    </row>
    <row r="23" spans="1:7" x14ac:dyDescent="0.35">
      <c r="A23" s="5">
        <v>19</v>
      </c>
      <c r="B23" s="28">
        <v>5</v>
      </c>
      <c r="C23" s="28">
        <v>8</v>
      </c>
      <c r="D23" s="28">
        <v>7</v>
      </c>
      <c r="E23" s="28">
        <v>2</v>
      </c>
      <c r="F23" s="28">
        <v>1</v>
      </c>
      <c r="G23" s="28">
        <v>7</v>
      </c>
    </row>
    <row r="24" spans="1:7" x14ac:dyDescent="0.35">
      <c r="A24" s="5">
        <v>20</v>
      </c>
      <c r="B24" s="28">
        <v>5</v>
      </c>
      <c r="C24" s="28">
        <v>8</v>
      </c>
      <c r="D24" s="28">
        <v>3</v>
      </c>
      <c r="E24" s="28">
        <v>2</v>
      </c>
      <c r="F24" s="28">
        <v>4</v>
      </c>
      <c r="G24" s="28">
        <v>2</v>
      </c>
    </row>
    <row r="25" spans="1:7" x14ac:dyDescent="0.35">
      <c r="A25" s="12" t="s">
        <v>54</v>
      </c>
      <c r="B25" s="10">
        <f>SUM(B5:B24)</f>
        <v>81</v>
      </c>
      <c r="C25" s="10">
        <f>SUM(C5:C24)</f>
        <v>73</v>
      </c>
      <c r="D25" s="10">
        <f>SUM(D5:D24)</f>
        <v>107</v>
      </c>
      <c r="E25" s="10">
        <f>SUM(E5:E24)</f>
        <v>89</v>
      </c>
      <c r="F25" s="10">
        <f>SUM(F5:F24)</f>
        <v>47</v>
      </c>
      <c r="G25" s="19">
        <f>SUM(B25:F25)</f>
        <v>397</v>
      </c>
    </row>
  </sheetData>
  <mergeCells count="2">
    <mergeCell ref="A1:B3"/>
    <mergeCell ref="C1:F3"/>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8A9073-DC26-49A6-A13B-3A206697F622}">
  <dimension ref="A1:G24"/>
  <sheetViews>
    <sheetView topLeftCell="C1" workbookViewId="0">
      <selection activeCell="F11" sqref="F11"/>
    </sheetView>
  </sheetViews>
  <sheetFormatPr baseColWidth="10" defaultRowHeight="14.5" x14ac:dyDescent="0.35"/>
  <cols>
    <col min="2" max="2" width="13.1796875" customWidth="1"/>
    <col min="3" max="3" width="15.81640625" customWidth="1"/>
    <col min="4" max="4" width="16.36328125" customWidth="1"/>
    <col min="5" max="5" width="14.90625" customWidth="1"/>
    <col min="6" max="6" width="19.26953125" customWidth="1"/>
  </cols>
  <sheetData>
    <row r="1" spans="1:7" x14ac:dyDescent="0.35">
      <c r="A1" s="49" t="s">
        <v>57</v>
      </c>
      <c r="B1" s="49"/>
      <c r="C1" s="45" t="s">
        <v>58</v>
      </c>
      <c r="D1" s="45"/>
      <c r="E1" s="45"/>
      <c r="F1" s="45"/>
    </row>
    <row r="2" spans="1:7" x14ac:dyDescent="0.35">
      <c r="A2" s="49"/>
      <c r="B2" s="49"/>
      <c r="C2" s="45"/>
      <c r="D2" s="45"/>
      <c r="E2" s="45"/>
      <c r="F2" s="45"/>
    </row>
    <row r="3" spans="1:7" x14ac:dyDescent="0.35">
      <c r="A3" s="49"/>
      <c r="B3" s="49"/>
      <c r="C3" s="45"/>
      <c r="D3" s="45"/>
      <c r="E3" s="45"/>
      <c r="F3" s="45"/>
    </row>
    <row r="4" spans="1:7" x14ac:dyDescent="0.35">
      <c r="A4" s="20" t="s">
        <v>42</v>
      </c>
      <c r="B4" s="18" t="s">
        <v>41</v>
      </c>
      <c r="C4" s="18" t="s">
        <v>44</v>
      </c>
      <c r="D4" s="18" t="s">
        <v>45</v>
      </c>
      <c r="E4" s="18" t="s">
        <v>46</v>
      </c>
      <c r="F4" s="18" t="s">
        <v>47</v>
      </c>
      <c r="G4" s="18" t="s">
        <v>73</v>
      </c>
    </row>
    <row r="5" spans="1:7" ht="15.5" x14ac:dyDescent="0.35">
      <c r="A5" s="31">
        <v>1</v>
      </c>
      <c r="B5" s="29">
        <v>1</v>
      </c>
      <c r="C5" s="29">
        <v>0</v>
      </c>
      <c r="D5" s="29">
        <v>0</v>
      </c>
      <c r="E5" s="29">
        <v>1</v>
      </c>
      <c r="F5" s="30">
        <v>0</v>
      </c>
      <c r="G5" s="29">
        <v>1</v>
      </c>
    </row>
    <row r="6" spans="1:7" ht="15.5" x14ac:dyDescent="0.35">
      <c r="A6" s="32">
        <v>2</v>
      </c>
      <c r="B6" s="29">
        <v>1</v>
      </c>
      <c r="C6" s="29">
        <v>0</v>
      </c>
      <c r="D6" s="29">
        <v>0</v>
      </c>
      <c r="E6" s="29">
        <v>0</v>
      </c>
      <c r="F6" s="29">
        <v>1</v>
      </c>
      <c r="G6" s="29">
        <v>0</v>
      </c>
    </row>
    <row r="7" spans="1:7" ht="15.5" x14ac:dyDescent="0.35">
      <c r="A7" s="32">
        <v>3</v>
      </c>
      <c r="B7" s="29">
        <v>1</v>
      </c>
      <c r="C7" s="29">
        <v>0</v>
      </c>
      <c r="D7" s="29">
        <v>0</v>
      </c>
      <c r="E7" s="29">
        <v>0</v>
      </c>
      <c r="F7" s="29">
        <v>1</v>
      </c>
      <c r="G7" s="29">
        <v>1</v>
      </c>
    </row>
    <row r="8" spans="1:7" ht="15.5" x14ac:dyDescent="0.35">
      <c r="A8" s="32">
        <v>4</v>
      </c>
      <c r="B8" s="29">
        <v>1</v>
      </c>
      <c r="C8" s="29">
        <v>0</v>
      </c>
      <c r="D8" s="29">
        <v>0</v>
      </c>
      <c r="E8" s="29">
        <v>0</v>
      </c>
      <c r="F8" s="29">
        <v>1</v>
      </c>
      <c r="G8" s="29">
        <v>1</v>
      </c>
    </row>
    <row r="9" spans="1:7" ht="15.5" x14ac:dyDescent="0.35">
      <c r="A9" s="32">
        <v>5</v>
      </c>
      <c r="B9" s="29">
        <v>1</v>
      </c>
      <c r="C9" s="29">
        <v>0</v>
      </c>
      <c r="D9" s="29">
        <v>1</v>
      </c>
      <c r="E9" s="29">
        <v>1</v>
      </c>
      <c r="F9" s="29">
        <v>1</v>
      </c>
      <c r="G9" s="29">
        <v>0</v>
      </c>
    </row>
    <row r="10" spans="1:7" ht="15.5" x14ac:dyDescent="0.35">
      <c r="A10" s="32">
        <v>6</v>
      </c>
      <c r="B10" s="29">
        <v>0</v>
      </c>
      <c r="C10" s="29">
        <v>0</v>
      </c>
      <c r="D10" s="29">
        <v>1</v>
      </c>
      <c r="E10" s="29">
        <v>1</v>
      </c>
      <c r="F10" s="29">
        <v>1</v>
      </c>
      <c r="G10" s="29">
        <v>0</v>
      </c>
    </row>
    <row r="11" spans="1:7" ht="15.5" x14ac:dyDescent="0.35">
      <c r="A11" s="32">
        <v>7</v>
      </c>
      <c r="B11" s="29">
        <v>0</v>
      </c>
      <c r="C11" s="29">
        <v>0</v>
      </c>
      <c r="D11" s="29">
        <v>1</v>
      </c>
      <c r="E11" s="29">
        <v>1</v>
      </c>
      <c r="F11" s="29">
        <v>1</v>
      </c>
      <c r="G11" s="29">
        <v>0</v>
      </c>
    </row>
    <row r="12" spans="1:7" ht="15.5" x14ac:dyDescent="0.35">
      <c r="A12" s="32">
        <v>8</v>
      </c>
      <c r="B12" s="29">
        <v>0</v>
      </c>
      <c r="C12" s="29">
        <v>0</v>
      </c>
      <c r="D12" s="29">
        <v>1</v>
      </c>
      <c r="E12" s="29">
        <v>1</v>
      </c>
      <c r="F12" s="29">
        <v>1</v>
      </c>
      <c r="G12" s="29">
        <v>1</v>
      </c>
    </row>
    <row r="13" spans="1:7" ht="15.5" x14ac:dyDescent="0.35">
      <c r="A13" s="32">
        <v>9</v>
      </c>
      <c r="B13" s="29">
        <v>0</v>
      </c>
      <c r="C13" s="29">
        <v>0</v>
      </c>
      <c r="D13" s="29">
        <v>1</v>
      </c>
      <c r="E13" s="29">
        <v>1</v>
      </c>
      <c r="F13" s="29">
        <v>1</v>
      </c>
      <c r="G13" s="29">
        <v>1</v>
      </c>
    </row>
    <row r="14" spans="1:7" ht="15.5" x14ac:dyDescent="0.35">
      <c r="A14" s="32">
        <v>10</v>
      </c>
      <c r="B14" s="29">
        <v>0</v>
      </c>
      <c r="C14" s="29">
        <v>1</v>
      </c>
      <c r="D14" s="29">
        <v>1</v>
      </c>
      <c r="E14" s="29">
        <v>1</v>
      </c>
      <c r="F14" s="29">
        <v>1</v>
      </c>
      <c r="G14" s="29">
        <v>1</v>
      </c>
    </row>
    <row r="15" spans="1:7" ht="15.5" x14ac:dyDescent="0.35">
      <c r="A15" s="32">
        <v>11</v>
      </c>
      <c r="B15" s="29">
        <v>0</v>
      </c>
      <c r="C15" s="29">
        <v>1</v>
      </c>
      <c r="D15" s="29">
        <v>1</v>
      </c>
      <c r="E15" s="29">
        <v>1</v>
      </c>
      <c r="F15" s="29">
        <v>1</v>
      </c>
      <c r="G15" s="29">
        <v>1</v>
      </c>
    </row>
    <row r="16" spans="1:7" ht="15.5" x14ac:dyDescent="0.35">
      <c r="A16" s="32">
        <v>12</v>
      </c>
      <c r="B16" s="29">
        <v>0</v>
      </c>
      <c r="C16" s="29">
        <v>1</v>
      </c>
      <c r="D16" s="29">
        <v>1</v>
      </c>
      <c r="E16" s="29">
        <v>1</v>
      </c>
      <c r="F16" s="29">
        <v>1</v>
      </c>
      <c r="G16" s="29">
        <v>1</v>
      </c>
    </row>
    <row r="17" spans="1:7" ht="15.5" x14ac:dyDescent="0.35">
      <c r="A17" s="32">
        <v>13</v>
      </c>
      <c r="B17" s="29">
        <v>0</v>
      </c>
      <c r="C17" s="29">
        <v>1</v>
      </c>
      <c r="D17" s="29">
        <v>1</v>
      </c>
      <c r="E17" s="29">
        <v>1</v>
      </c>
      <c r="F17" s="29">
        <v>1</v>
      </c>
      <c r="G17" s="29">
        <v>1</v>
      </c>
    </row>
    <row r="18" spans="1:7" ht="15.5" x14ac:dyDescent="0.35">
      <c r="A18" s="32">
        <v>14</v>
      </c>
      <c r="B18" s="29">
        <v>0</v>
      </c>
      <c r="C18" s="29">
        <v>1</v>
      </c>
      <c r="D18" s="29">
        <v>1</v>
      </c>
      <c r="E18" s="29">
        <v>1</v>
      </c>
      <c r="F18" s="29">
        <v>1</v>
      </c>
      <c r="G18" s="29">
        <v>0</v>
      </c>
    </row>
    <row r="19" spans="1:7" ht="15.5" x14ac:dyDescent="0.35">
      <c r="A19" s="32">
        <v>15</v>
      </c>
      <c r="B19" s="29">
        <v>0</v>
      </c>
      <c r="C19" s="29">
        <v>1</v>
      </c>
      <c r="D19" s="29">
        <v>1</v>
      </c>
      <c r="E19" s="29">
        <v>1</v>
      </c>
      <c r="F19" s="29">
        <v>1</v>
      </c>
      <c r="G19" s="29">
        <v>0</v>
      </c>
    </row>
    <row r="20" spans="1:7" ht="15.5" x14ac:dyDescent="0.35">
      <c r="A20" s="32">
        <v>16</v>
      </c>
      <c r="B20" s="29">
        <v>1</v>
      </c>
      <c r="C20" s="29">
        <v>1</v>
      </c>
      <c r="D20" s="29">
        <v>0</v>
      </c>
      <c r="E20" s="29">
        <v>1</v>
      </c>
      <c r="F20" s="29">
        <v>1</v>
      </c>
      <c r="G20" s="29">
        <v>0</v>
      </c>
    </row>
    <row r="21" spans="1:7" ht="15.5" x14ac:dyDescent="0.35">
      <c r="A21" s="32">
        <v>17</v>
      </c>
      <c r="B21" s="29">
        <v>1</v>
      </c>
      <c r="C21" s="29">
        <v>1</v>
      </c>
      <c r="D21" s="29">
        <v>1</v>
      </c>
      <c r="E21" s="29">
        <v>0</v>
      </c>
      <c r="F21" s="29">
        <v>0</v>
      </c>
      <c r="G21" s="29">
        <v>0</v>
      </c>
    </row>
    <row r="22" spans="1:7" ht="15.5" x14ac:dyDescent="0.35">
      <c r="A22" s="32">
        <v>18</v>
      </c>
      <c r="B22" s="29">
        <v>1</v>
      </c>
      <c r="C22" s="29">
        <v>1</v>
      </c>
      <c r="D22" s="29">
        <v>1</v>
      </c>
      <c r="E22" s="29">
        <v>0</v>
      </c>
      <c r="F22" s="29">
        <v>0</v>
      </c>
      <c r="G22" s="29">
        <v>0</v>
      </c>
    </row>
    <row r="23" spans="1:7" ht="15.5" x14ac:dyDescent="0.35">
      <c r="A23" s="32">
        <v>19</v>
      </c>
      <c r="B23" s="29">
        <v>1</v>
      </c>
      <c r="C23" s="29">
        <v>1</v>
      </c>
      <c r="D23" s="29">
        <v>1</v>
      </c>
      <c r="E23" s="29">
        <v>0</v>
      </c>
      <c r="F23" s="29">
        <v>0</v>
      </c>
      <c r="G23" s="29">
        <v>1</v>
      </c>
    </row>
    <row r="24" spans="1:7" ht="15.5" x14ac:dyDescent="0.35">
      <c r="A24" s="32">
        <v>20</v>
      </c>
      <c r="B24" s="29">
        <v>1</v>
      </c>
      <c r="C24" s="29">
        <v>1</v>
      </c>
      <c r="D24" s="29">
        <v>1</v>
      </c>
      <c r="E24" s="29">
        <v>0</v>
      </c>
      <c r="F24" s="29">
        <v>1</v>
      </c>
      <c r="G24" s="29">
        <v>0</v>
      </c>
    </row>
  </sheetData>
  <mergeCells count="2">
    <mergeCell ref="C1:F3"/>
    <mergeCell ref="A1:B3"/>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activity xmlns="03e4ccd9-caed-4be8-b6bf-4e96cc934dc1"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91E60081A05AED4796BECE0A254A210A" ma:contentTypeVersion="13" ma:contentTypeDescription="Create a new document." ma:contentTypeScope="" ma:versionID="15ffcaff059885f07d23bd3895a3d490">
  <xsd:schema xmlns:xsd="http://www.w3.org/2001/XMLSchema" xmlns:xs="http://www.w3.org/2001/XMLSchema" xmlns:p="http://schemas.microsoft.com/office/2006/metadata/properties" xmlns:ns3="03e4ccd9-caed-4be8-b6bf-4e96cc934dc1" xmlns:ns4="65fe5f5a-b894-4b1e-b268-497991b8e23d" targetNamespace="http://schemas.microsoft.com/office/2006/metadata/properties" ma:root="true" ma:fieldsID="983e311603a9e70ae318548d277d04b4" ns3:_="" ns4:_="">
    <xsd:import namespace="03e4ccd9-caed-4be8-b6bf-4e96cc934dc1"/>
    <xsd:import namespace="65fe5f5a-b894-4b1e-b268-497991b8e23d"/>
    <xsd:element name="properties">
      <xsd:complexType>
        <xsd:sequence>
          <xsd:element name="documentManagement">
            <xsd:complexType>
              <xsd:all>
                <xsd:element ref="ns3:MediaServiceMetadata" minOccurs="0"/>
                <xsd:element ref="ns3:MediaServiceFastMetadata" minOccurs="0"/>
                <xsd:element ref="ns3:_activity" minOccurs="0"/>
                <xsd:element ref="ns4:SharedWithUsers" minOccurs="0"/>
                <xsd:element ref="ns4:SharedWithDetails" minOccurs="0"/>
                <xsd:element ref="ns4:SharingHintHash" minOccurs="0"/>
                <xsd:element ref="ns3:MediaServiceObjectDetectorVersions" minOccurs="0"/>
                <xsd:element ref="ns3:MediaServiceSearchProperties" minOccurs="0"/>
                <xsd:element ref="ns3:MediaServiceDateTaken" minOccurs="0"/>
                <xsd:element ref="ns3:MediaServiceSystemTags" minOccurs="0"/>
                <xsd:element ref="ns3:MediaServiceGenerationTime" minOccurs="0"/>
                <xsd:element ref="ns3:MediaServiceEventHashCode"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3e4ccd9-caed-4be8-b6bf-4e96cc934dc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_activity" ma:index="10" nillable="true" ma:displayName="_activity" ma:hidden="true" ma:internalName="_activity">
      <xsd:simpleType>
        <xsd:restriction base="dms:Note"/>
      </xsd:simpleType>
    </xsd:element>
    <xsd:element name="MediaServiceObjectDetectorVersions" ma:index="14" nillable="true" ma:displayName="MediaServiceObjectDetectorVersions" ma:hidden="true" ma:indexed="true" ma:internalName="MediaServiceObjectDetectorVersions" ma:readOnly="true">
      <xsd:simpleType>
        <xsd:restriction base="dms:Text"/>
      </xsd:simpleType>
    </xsd:element>
    <xsd:element name="MediaServiceSearchProperties" ma:index="15" nillable="true" ma:displayName="MediaServiceSearchProperties" ma:hidden="true" ma:internalName="MediaServiceSearchProperties" ma:readOnly="true">
      <xsd:simpleType>
        <xsd:restriction base="dms:Note"/>
      </xsd:simpleType>
    </xsd:element>
    <xsd:element name="MediaServiceDateTaken" ma:index="16" nillable="true" ma:displayName="MediaServiceDateTaken" ma:hidden="true" ma:indexed="true" ma:internalName="MediaServiceDateTaken" ma:readOnly="true">
      <xsd:simpleType>
        <xsd:restriction base="dms:Text"/>
      </xsd:simpleType>
    </xsd:element>
    <xsd:element name="MediaServiceSystemTags" ma:index="17" nillable="true" ma:displayName="MediaServiceSystemTags" ma:hidden="true" ma:internalName="MediaServiceSystemTags" ma:readOnly="true">
      <xsd:simpleType>
        <xsd:restriction base="dms:Note"/>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LengthInSeconds" ma:index="20"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65fe5f5a-b894-4b1e-b268-497991b8e23d"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SharingHintHash" ma:index="13"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523D62D-CF2C-43A2-9254-32239A221274}">
  <ds:schemaRefs>
    <ds:schemaRef ds:uri="http://schemas.microsoft.com/office/2006/documentManagement/types"/>
    <ds:schemaRef ds:uri="65fe5f5a-b894-4b1e-b268-497991b8e23d"/>
    <ds:schemaRef ds:uri="http://purl.org/dc/elements/1.1/"/>
    <ds:schemaRef ds:uri="http://www.w3.org/XML/1998/namespace"/>
    <ds:schemaRef ds:uri="http://schemas.microsoft.com/office/infopath/2007/PartnerControls"/>
    <ds:schemaRef ds:uri="http://schemas.openxmlformats.org/package/2006/metadata/core-properties"/>
    <ds:schemaRef ds:uri="http://purl.org/dc/terms/"/>
    <ds:schemaRef ds:uri="03e4ccd9-caed-4be8-b6bf-4e96cc934dc1"/>
    <ds:schemaRef ds:uri="http://schemas.microsoft.com/office/2006/metadata/properties"/>
    <ds:schemaRef ds:uri="http://purl.org/dc/dcmitype/"/>
  </ds:schemaRefs>
</ds:datastoreItem>
</file>

<file path=customXml/itemProps2.xml><?xml version="1.0" encoding="utf-8"?>
<ds:datastoreItem xmlns:ds="http://schemas.openxmlformats.org/officeDocument/2006/customXml" ds:itemID="{E2F82446-C1D0-4A8B-A003-2836AE6ED835}">
  <ds:schemaRefs>
    <ds:schemaRef ds:uri="http://schemas.microsoft.com/sharepoint/v3/contenttype/forms"/>
  </ds:schemaRefs>
</ds:datastoreItem>
</file>

<file path=customXml/itemProps3.xml><?xml version="1.0" encoding="utf-8"?>
<ds:datastoreItem xmlns:ds="http://schemas.openxmlformats.org/officeDocument/2006/customXml" ds:itemID="{5830F164-2BCA-4DED-9B8F-895B9A98BDC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3e4ccd9-caed-4be8-b6bf-4e96cc934dc1"/>
    <ds:schemaRef ds:uri="65fe5f5a-b894-4b1e-b268-497991b8e23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Asignaciones de datos</vt:lpstr>
      <vt:lpstr>CO Costo de oportunidad</vt:lpstr>
      <vt:lpstr>Estimación de tiempos de trabaj</vt:lpstr>
      <vt:lpstr>CD_{e,s}</vt:lpstr>
      <vt:lpstr>CH_{e}</vt:lpstr>
      <vt:lpstr>TR_{e,s}</vt:lpstr>
      <vt:lpstr>EP_{e,s}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María José Catalán Rojas</dc:creator>
  <cp:keywords/>
  <dc:description/>
  <cp:lastModifiedBy>María José Catalán Rojas</cp:lastModifiedBy>
  <cp:revision/>
  <cp:lastPrinted>2024-11-18T15:09:37Z</cp:lastPrinted>
  <dcterms:created xsi:type="dcterms:W3CDTF">2024-10-18T19:52:41Z</dcterms:created>
  <dcterms:modified xsi:type="dcterms:W3CDTF">2024-11-22T21:05:57Z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0x01010091E60081A05AED4796BECE0A254A210A</vt:lpwstr>
  </property>
</Properties>
</file>