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mjcatalan_uc_cl/Documents/"/>
    </mc:Choice>
  </mc:AlternateContent>
  <xr:revisionPtr revIDLastSave="0" documentId="8_{1E5F02F1-2C42-4083-8B48-6FF55B0F57CF}" xr6:coauthVersionLast="47" xr6:coauthVersionMax="47" xr10:uidLastSave="{00000000-0000-0000-0000-000000000000}"/>
  <bookViews>
    <workbookView minimized="1" xWindow="2040" yWindow="2080" windowWidth="12000" windowHeight="8000" firstSheet="2" activeTab="3" xr2:uid="{1544B3A8-BEF8-4EA8-9EB7-25E05A773008}"/>
  </bookViews>
  <sheets>
    <sheet name="Asignaciones de datos" sheetId="2" r:id="rId1"/>
    <sheet name="BD Costo de oportunidad" sheetId="3" r:id="rId2"/>
    <sheet name="Estimación de tiempos de trabaj" sheetId="5" r:id="rId3"/>
    <sheet name="CD_{e,s}" sheetId="9" r:id="rId4"/>
    <sheet name="CH_{e}" sheetId="10" r:id="rId5"/>
    <sheet name="TR_{e,s}" sheetId="12" r:id="rId6"/>
    <sheet name="Casos Despliegue por hora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C15" i="2"/>
  <c r="C20" i="2"/>
  <c r="C19" i="2"/>
  <c r="C18" i="2"/>
  <c r="C17" i="2"/>
  <c r="C16" i="2"/>
  <c r="C14" i="2"/>
  <c r="C4" i="2"/>
  <c r="C5" i="2"/>
  <c r="C6" i="2"/>
  <c r="C7" i="2"/>
  <c r="C8" i="2"/>
  <c r="C9" i="2"/>
  <c r="C10" i="2"/>
  <c r="C3" i="2"/>
  <c r="C3" i="10"/>
  <c r="B4" i="2"/>
  <c r="B3" i="2"/>
  <c r="C7" i="10"/>
  <c r="C6" i="10"/>
  <c r="C5" i="10"/>
  <c r="C4" i="10"/>
  <c r="F28" i="12"/>
  <c r="E28" i="12"/>
  <c r="D28" i="12"/>
  <c r="C28" i="12"/>
  <c r="B28" i="12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I3" i="9"/>
  <c r="H3" i="9"/>
  <c r="G3" i="9"/>
  <c r="F3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B10" i="2"/>
  <c r="B9" i="2"/>
  <c r="B8" i="2"/>
  <c r="B7" i="2"/>
  <c r="B6" i="2"/>
  <c r="B5" i="2"/>
  <c r="F4" i="2"/>
  <c r="G28" i="12" l="1"/>
</calcChain>
</file>

<file path=xl/sharedStrings.xml><?xml version="1.0" encoding="utf-8"?>
<sst xmlns="http://schemas.openxmlformats.org/spreadsheetml/2006/main" count="177" uniqueCount="115">
  <si>
    <t>Estimación de costo de oportunidad</t>
  </si>
  <si>
    <t xml:space="preserve">Lugar </t>
  </si>
  <si>
    <t>Costo por hora (USD)</t>
  </si>
  <si>
    <t>En peso chileno</t>
  </si>
  <si>
    <t>Total de zonas afectadas</t>
  </si>
  <si>
    <t xml:space="preserve">Links de la información </t>
  </si>
  <si>
    <t>Comentario</t>
  </si>
  <si>
    <t>Hospitales o centros asistenciales</t>
  </si>
  <si>
    <t>N° de equipos</t>
  </si>
  <si>
    <t xml:space="preserve">Cuántas horas pasan los colegios abiertos </t>
  </si>
  <si>
    <t>https://centroestudios.mineduc.cl/datos-abiertos/</t>
  </si>
  <si>
    <t>7 horas diarias</t>
  </si>
  <si>
    <t>Colegios</t>
  </si>
  <si>
    <t>Promedio de desastres abarcados por equipo en un mes</t>
  </si>
  <si>
    <t>Cuántas horas pasan abiertos los restaurantes en promedio en chile</t>
  </si>
  <si>
    <t xml:space="preserve">Se obtuvo del promedio de locales en chile </t>
  </si>
  <si>
    <t xml:space="preserve">Entre 10 - 12 hrs </t>
  </si>
  <si>
    <t>Restaurantes</t>
  </si>
  <si>
    <t xml:space="preserve">Supermercados y farmacias </t>
  </si>
  <si>
    <t>Aprox 13 hora diarias</t>
  </si>
  <si>
    <t>Farmacias</t>
  </si>
  <si>
    <t>Paraderos del transantiago</t>
  </si>
  <si>
    <t xml:space="preserve">Aprox 18 horas diarias </t>
  </si>
  <si>
    <t>Supermercados</t>
  </si>
  <si>
    <t>Paraderos de transporte público</t>
  </si>
  <si>
    <t>Villas con viviendas</t>
  </si>
  <si>
    <t>Cada departamento</t>
  </si>
  <si>
    <t>Sitio</t>
  </si>
  <si>
    <t>Lugares</t>
  </si>
  <si>
    <t>Redondeo</t>
  </si>
  <si>
    <t>Colegio, Supermercado,  Departamentos</t>
  </si>
  <si>
    <t>Hospital, Villa con viviendas</t>
  </si>
  <si>
    <t>Paradero transporte público, Colegio, Villa con viviendas</t>
  </si>
  <si>
    <t>Farmacia, Restaurante, 2 Departamentos</t>
  </si>
  <si>
    <t>Paradero transporte público, Restaurante, Villa, Departamento</t>
  </si>
  <si>
    <t>Villa con casas y un departamento</t>
  </si>
  <si>
    <t>3 departamentos</t>
  </si>
  <si>
    <t>Paradero transporte pÃºblico, Colegio, Villa con viviendas</t>
  </si>
  <si>
    <t>Colegio, Supermercado, Departamentos</t>
  </si>
  <si>
    <t>Paradero transporte pÃºblico, Restaurante, Villa, Departamento</t>
  </si>
  <si>
    <t>TR</t>
  </si>
  <si>
    <t>Porcentaje distribucion sitios gravedad</t>
  </si>
  <si>
    <t>EP</t>
  </si>
  <si>
    <t>costo hora</t>
  </si>
  <si>
    <t>rapido</t>
  </si>
  <si>
    <t>Arboles, baches leves</t>
  </si>
  <si>
    <t>leve</t>
  </si>
  <si>
    <t>medio</t>
  </si>
  <si>
    <t>muchos</t>
  </si>
  <si>
    <t>grave</t>
  </si>
  <si>
    <t>muy grave</t>
  </si>
  <si>
    <t xml:space="preserve">inundación, </t>
  </si>
  <si>
    <t>Tipo de equipos {e}</t>
  </si>
  <si>
    <t>CD_{es}</t>
  </si>
  <si>
    <t>Electricidad</t>
  </si>
  <si>
    <t>Sitios</t>
  </si>
  <si>
    <t>km</t>
  </si>
  <si>
    <t>Agua Potable</t>
  </si>
  <si>
    <t>Infraestructura</t>
  </si>
  <si>
    <t>Seguridad Vial</t>
  </si>
  <si>
    <t>Reparaciones rápidas</t>
  </si>
  <si>
    <t>Supuestos</t>
  </si>
  <si>
    <t>Agua potable</t>
  </si>
  <si>
    <t>Los equipos caben en una camioneta grande</t>
  </si>
  <si>
    <t xml:space="preserve">Infraestructura </t>
  </si>
  <si>
    <t>Consideramos que cada equipo tiene un auto con distintos rendimientos, ya que estos no son iguales</t>
  </si>
  <si>
    <t>Costo de trabajo por hora de cada equipo</t>
  </si>
  <si>
    <t>CH_{e}</t>
  </si>
  <si>
    <t>SUMA</t>
  </si>
  <si>
    <t>Caso Chañaral (2015)</t>
  </si>
  <si>
    <t>Dato original</t>
  </si>
  <si>
    <t>Tiempo (Días*Ley 10 horas)</t>
  </si>
  <si>
    <t>Costo ($Pesos)</t>
  </si>
  <si>
    <t>Caso</t>
  </si>
  <si>
    <t>REPARACION SISTEMA DE ELEVACION DE AGUAS ESCUELA PEDRO LUJAN EL SALADO, CHAÑARAL</t>
  </si>
  <si>
    <t>REPARACION Y HABILITACION ESCUELA IGNACIO DOMEYKO CHAÑARAL</t>
  </si>
  <si>
    <t>REPOSICION BANDEJON CENTRAL AVDA. COLO-COLO, CHAÑARAL</t>
  </si>
  <si>
    <t>REPOSICION BANDEJON CENTRAL AVDA. ANDRES BELLO , CHAÑARAL</t>
  </si>
  <si>
    <t>REPOSICION PLAZA INDEPENDENCIA , CHAÑARAL</t>
  </si>
  <si>
    <t>SImplificado</t>
  </si>
  <si>
    <t>Tiempo</t>
  </si>
  <si>
    <t>Costo ($USD)</t>
  </si>
  <si>
    <t>Reparación elevación aguas</t>
  </si>
  <si>
    <t>Reparación estructura</t>
  </si>
  <si>
    <t>Reposición bandejon</t>
  </si>
  <si>
    <t>Reposición plaza</t>
  </si>
  <si>
    <t>Caso La Florida (2010)</t>
  </si>
  <si>
    <t>Unidades Servicios</t>
  </si>
  <si>
    <t>47.138.931</t>
  </si>
  <si>
    <t>Reparación, construcción y reposición de tapas y rejillas</t>
  </si>
  <si>
    <t xml:space="preserve">REPARACIÓN DE CASONA ALCALDÍA MUNICIPAL </t>
  </si>
  <si>
    <t>10.735.694</t>
  </si>
  <si>
    <t>Reparación de calles y tierras</t>
  </si>
  <si>
    <t>REPARACIONES CENTROS SALUD LOS QUILLAYES, TRINIDAD, VILLA O"HIGGINS</t>
  </si>
  <si>
    <t>36.399.846</t>
  </si>
  <si>
    <t xml:space="preserve">Retiro de escombros propios </t>
  </si>
  <si>
    <t>REPARACIÓN SEDE SOCIAL INCENDIDA EN NOVIEMBRE 2008</t>
  </si>
  <si>
    <t>9.020.831</t>
  </si>
  <si>
    <t xml:space="preserve">Retiro escombros de incendios </t>
  </si>
  <si>
    <t>reparación sede calle uno Nº 1544 (reparación red eléctrica)</t>
  </si>
  <si>
    <t>4.220.272</t>
  </si>
  <si>
    <t xml:space="preserve">Árboles caídos </t>
  </si>
  <si>
    <t>reparación sede san Juan 10595 (reparación red eléctrica)</t>
  </si>
  <si>
    <t>Simplificado</t>
  </si>
  <si>
    <t xml:space="preserve">Unidad </t>
  </si>
  <si>
    <t>Costo($USD)</t>
  </si>
  <si>
    <t>reparación sede calle uno Nº 1544 (reparación red eléctrica + mano de obra)</t>
  </si>
  <si>
    <t>reparación sede san Juan 10595 (reparación red eléctrica + mano de obra)</t>
  </si>
  <si>
    <t>EJEMPLO</t>
  </si>
  <si>
    <t>Valores de Despliegue</t>
  </si>
  <si>
    <t>Valores por hora</t>
  </si>
  <si>
    <t>Equipo 1</t>
  </si>
  <si>
    <t>Equipo 2</t>
  </si>
  <si>
    <t>Equipo 1 (min)</t>
  </si>
  <si>
    <t>Equipo 2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</si>
</sst>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</font>
    <font>
      <sz val="10"/>
      <color rgb="FF000000"/>
      <name val="Arial"/>
    </font>
    <font>
      <b/>
      <sz val="15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0" fillId="0" borderId="0" xfId="0" applyNumberFormat="1"/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0" fillId="0" borderId="5" xfId="0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2" borderId="5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/>
    <xf numFmtId="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" fontId="0" fillId="2" borderId="1" xfId="0" applyNumberFormat="1" applyFill="1" applyBorder="1"/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19EE-E9A2-45DC-99DE-8608B64903F3}">
  <dimension ref="A1:N20"/>
  <sheetViews>
    <sheetView zoomScale="60" zoomScaleNormal="60" workbookViewId="0">
      <selection activeCell="B4" sqref="B4"/>
    </sheetView>
  </sheetViews>
  <sheetFormatPr defaultColWidth="11.42578125" defaultRowHeight="14.45"/>
  <cols>
    <col min="1" max="1" width="23.85546875" customWidth="1"/>
    <col min="2" max="2" width="20.140625" customWidth="1"/>
    <col min="3" max="3" width="15.42578125" customWidth="1"/>
    <col min="4" max="4" width="16.85546875" customWidth="1"/>
    <col min="5" max="5" width="50.140625" customWidth="1"/>
    <col min="9" max="9" width="25.7109375" customWidth="1"/>
    <col min="14" max="14" width="21" customWidth="1"/>
  </cols>
  <sheetData>
    <row r="1" spans="1:14" ht="30.95" customHeight="1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4">
      <c r="A2" s="16" t="s">
        <v>1</v>
      </c>
      <c r="B2" s="16" t="s">
        <v>2</v>
      </c>
      <c r="C2" s="17" t="s">
        <v>3</v>
      </c>
      <c r="E2" s="20" t="s">
        <v>4</v>
      </c>
      <c r="F2" s="15">
        <f>45</f>
        <v>45</v>
      </c>
      <c r="I2" s="38" t="s">
        <v>5</v>
      </c>
      <c r="J2" s="38"/>
      <c r="K2" s="38"/>
      <c r="L2" s="38"/>
      <c r="M2" s="38"/>
      <c r="N2" s="16" t="s">
        <v>6</v>
      </c>
    </row>
    <row r="3" spans="1:14" ht="54" customHeight="1">
      <c r="A3" s="1" t="s">
        <v>7</v>
      </c>
      <c r="B3" s="12">
        <f>6000/3</f>
        <v>2000</v>
      </c>
      <c r="C3" s="13">
        <f>B3*100</f>
        <v>200000</v>
      </c>
      <c r="E3" s="21" t="s">
        <v>8</v>
      </c>
      <c r="F3" s="3">
        <v>5</v>
      </c>
      <c r="I3" s="4" t="s">
        <v>9</v>
      </c>
      <c r="J3" s="35" t="s">
        <v>10</v>
      </c>
      <c r="K3" s="36"/>
      <c r="L3" s="36"/>
      <c r="M3" s="37"/>
      <c r="N3" s="3" t="s">
        <v>11</v>
      </c>
    </row>
    <row r="4" spans="1:14" ht="43.5">
      <c r="A4" s="1" t="s">
        <v>12</v>
      </c>
      <c r="B4" s="12">
        <f>5000*7/24</f>
        <v>1458.3333333333333</v>
      </c>
      <c r="C4" s="13">
        <f t="shared" ref="C4:C10" si="0">B4*100</f>
        <v>145833.33333333331</v>
      </c>
      <c r="E4" s="22" t="s">
        <v>13</v>
      </c>
      <c r="F4" s="5">
        <f>F2/F3</f>
        <v>9</v>
      </c>
      <c r="I4" s="4" t="s">
        <v>14</v>
      </c>
      <c r="J4" s="35" t="s">
        <v>15</v>
      </c>
      <c r="K4" s="36"/>
      <c r="L4" s="36"/>
      <c r="M4" s="37"/>
      <c r="N4" s="3" t="s">
        <v>16</v>
      </c>
    </row>
    <row r="5" spans="1:14" ht="15.95" customHeight="1">
      <c r="A5" s="1" t="s">
        <v>17</v>
      </c>
      <c r="B5" s="12">
        <f>100*10/24</f>
        <v>41.666666666666664</v>
      </c>
      <c r="C5" s="13">
        <f t="shared" si="0"/>
        <v>4166.6666666666661</v>
      </c>
      <c r="E5" s="19"/>
      <c r="I5" s="3" t="s">
        <v>18</v>
      </c>
      <c r="J5" s="35" t="s">
        <v>15</v>
      </c>
      <c r="K5" s="36"/>
      <c r="L5" s="36"/>
      <c r="M5" s="37"/>
      <c r="N5" s="3" t="s">
        <v>19</v>
      </c>
    </row>
    <row r="6" spans="1:14" ht="27" customHeight="1">
      <c r="A6" s="1" t="s">
        <v>20</v>
      </c>
      <c r="B6" s="12">
        <f>160*13/24</f>
        <v>86.666666666666671</v>
      </c>
      <c r="C6" s="13">
        <f t="shared" si="0"/>
        <v>8666.6666666666679</v>
      </c>
      <c r="I6" s="3" t="s">
        <v>21</v>
      </c>
      <c r="J6" s="35" t="s">
        <v>15</v>
      </c>
      <c r="K6" s="36"/>
      <c r="L6" s="36"/>
      <c r="M6" s="37"/>
      <c r="N6" s="3" t="s">
        <v>22</v>
      </c>
    </row>
    <row r="7" spans="1:14" ht="30.6" customHeight="1">
      <c r="A7" s="1" t="s">
        <v>23</v>
      </c>
      <c r="B7" s="12">
        <f>800*13/24</f>
        <v>433.33333333333331</v>
      </c>
      <c r="C7" s="13">
        <f t="shared" si="0"/>
        <v>43333.333333333328</v>
      </c>
      <c r="H7" s="23"/>
      <c r="I7" s="23"/>
      <c r="J7" s="23"/>
      <c r="K7" s="23"/>
      <c r="L7" s="23"/>
      <c r="M7" s="23"/>
    </row>
    <row r="8" spans="1:14" ht="29.1">
      <c r="A8" s="1" t="s">
        <v>24</v>
      </c>
      <c r="B8" s="12">
        <f>100*18/24</f>
        <v>75</v>
      </c>
      <c r="C8" s="13">
        <f t="shared" si="0"/>
        <v>7500</v>
      </c>
      <c r="H8" s="24"/>
      <c r="I8" s="24"/>
      <c r="J8" s="24"/>
      <c r="K8" s="24"/>
      <c r="L8" s="24"/>
      <c r="M8" s="24"/>
    </row>
    <row r="9" spans="1:14" ht="29.1" customHeight="1">
      <c r="A9" s="1" t="s">
        <v>25</v>
      </c>
      <c r="B9" s="12">
        <f>40*8/24</f>
        <v>13.333333333333334</v>
      </c>
      <c r="C9" s="13">
        <f t="shared" si="0"/>
        <v>1333.3333333333335</v>
      </c>
      <c r="H9" s="25"/>
      <c r="I9" s="25"/>
      <c r="J9" s="25"/>
      <c r="K9" s="25"/>
      <c r="L9" s="25"/>
    </row>
    <row r="10" spans="1:14" ht="21" customHeight="1">
      <c r="A10" s="1" t="s">
        <v>26</v>
      </c>
      <c r="B10" s="12">
        <f>100*8/24</f>
        <v>33.333333333333336</v>
      </c>
      <c r="C10" s="13">
        <f t="shared" si="0"/>
        <v>3333.3333333333335</v>
      </c>
      <c r="H10" s="25"/>
      <c r="I10" s="24"/>
      <c r="J10" s="24"/>
      <c r="K10" s="24"/>
      <c r="L10" s="24"/>
    </row>
    <row r="11" spans="1:14">
      <c r="H11" s="25"/>
      <c r="I11" s="24"/>
      <c r="J11" s="24"/>
      <c r="K11" s="24"/>
      <c r="L11" s="24"/>
    </row>
    <row r="12" spans="1:14">
      <c r="H12" s="25"/>
      <c r="I12" s="24"/>
      <c r="J12" s="24"/>
      <c r="K12" s="24"/>
      <c r="L12" s="24"/>
    </row>
    <row r="13" spans="1:14" ht="29.45" customHeight="1">
      <c r="A13" s="18" t="s">
        <v>27</v>
      </c>
      <c r="B13" s="18" t="s">
        <v>28</v>
      </c>
      <c r="C13" s="18" t="s">
        <v>2</v>
      </c>
      <c r="D13" s="18" t="s">
        <v>29</v>
      </c>
      <c r="H13" s="25"/>
      <c r="I13" s="24"/>
      <c r="J13" s="24"/>
      <c r="K13" s="24"/>
      <c r="L13" s="24"/>
    </row>
    <row r="14" spans="1:14" ht="30" customHeight="1">
      <c r="A14" s="1">
        <v>1</v>
      </c>
      <c r="B14" s="1" t="s">
        <v>30</v>
      </c>
      <c r="C14" s="12">
        <f>C4+C7+C10</f>
        <v>192499.99999999997</v>
      </c>
      <c r="D14" s="2">
        <v>192500</v>
      </c>
      <c r="H14" s="25"/>
      <c r="I14" s="24"/>
      <c r="J14" s="24"/>
      <c r="K14" s="24"/>
      <c r="L14" s="24"/>
    </row>
    <row r="15" spans="1:14" ht="41.45" customHeight="1">
      <c r="A15" s="1">
        <v>2</v>
      </c>
      <c r="B15" s="1" t="s">
        <v>31</v>
      </c>
      <c r="C15" s="12">
        <f>C3+C9</f>
        <v>201333.33333333334</v>
      </c>
      <c r="D15" s="2">
        <v>201300</v>
      </c>
      <c r="H15" s="25"/>
      <c r="I15" s="24"/>
      <c r="J15" s="24"/>
      <c r="K15" s="24"/>
      <c r="L15" s="24"/>
    </row>
    <row r="16" spans="1:14" ht="43.5">
      <c r="A16" s="1">
        <v>3</v>
      </c>
      <c r="B16" s="1" t="s">
        <v>32</v>
      </c>
      <c r="C16" s="12">
        <f>(B8+B4+B9)*100</f>
        <v>154666.66666666666</v>
      </c>
      <c r="D16" s="2"/>
      <c r="H16" s="25"/>
      <c r="I16" s="24"/>
      <c r="J16" s="24"/>
      <c r="K16" s="24"/>
      <c r="L16" s="24"/>
    </row>
    <row r="17" spans="1:4" ht="29.1">
      <c r="A17" s="1">
        <v>4</v>
      </c>
      <c r="B17" s="1" t="s">
        <v>33</v>
      </c>
      <c r="C17" s="12">
        <f>(B6+B5+2*B10)*100</f>
        <v>19500</v>
      </c>
      <c r="D17" s="2">
        <v>19500</v>
      </c>
    </row>
    <row r="18" spans="1:4" ht="43.5">
      <c r="A18" s="1">
        <v>5</v>
      </c>
      <c r="B18" s="1" t="s">
        <v>34</v>
      </c>
      <c r="C18" s="12">
        <f>(B8+B5+B9+B10)*100</f>
        <v>16333.333333333334</v>
      </c>
      <c r="D18" s="2">
        <v>16300</v>
      </c>
    </row>
    <row r="19" spans="1:4" ht="29.1">
      <c r="A19" s="1">
        <v>6</v>
      </c>
      <c r="B19" s="1" t="s">
        <v>35</v>
      </c>
      <c r="C19" s="13">
        <f>(B9+B10)*100</f>
        <v>4666.666666666667</v>
      </c>
      <c r="D19" s="2">
        <v>4700</v>
      </c>
    </row>
    <row r="20" spans="1:4">
      <c r="A20" s="1">
        <v>7</v>
      </c>
      <c r="B20" s="1" t="s">
        <v>36</v>
      </c>
      <c r="C20" s="2">
        <f>3*B10*100</f>
        <v>10000</v>
      </c>
      <c r="D20" s="2">
        <v>10000</v>
      </c>
    </row>
  </sheetData>
  <mergeCells count="6">
    <mergeCell ref="A1:N1"/>
    <mergeCell ref="J3:M3"/>
    <mergeCell ref="J4:M4"/>
    <mergeCell ref="J5:M5"/>
    <mergeCell ref="J6:M6"/>
    <mergeCell ref="I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1437-D838-491D-963C-08C0EAB4361F}">
  <dimension ref="A1:C26"/>
  <sheetViews>
    <sheetView zoomScale="68" workbookViewId="0">
      <selection activeCell="B21" sqref="B21"/>
    </sheetView>
  </sheetViews>
  <sheetFormatPr defaultColWidth="11.42578125" defaultRowHeight="14.45"/>
  <cols>
    <col min="1" max="1" width="28.5703125" customWidth="1"/>
    <col min="2" max="2" width="14.42578125" customWidth="1"/>
    <col min="3" max="3" width="28.5703125" customWidth="1"/>
  </cols>
  <sheetData>
    <row r="1" spans="1:3">
      <c r="A1" s="17" t="s">
        <v>27</v>
      </c>
      <c r="B1" s="17" t="s">
        <v>28</v>
      </c>
      <c r="C1" s="17" t="s">
        <v>2</v>
      </c>
    </row>
    <row r="2" spans="1:3">
      <c r="A2" s="5">
        <v>1</v>
      </c>
      <c r="B2" s="5" t="s">
        <v>31</v>
      </c>
      <c r="C2" s="5">
        <v>2013</v>
      </c>
    </row>
    <row r="3" spans="1:3">
      <c r="A3" s="5">
        <v>2</v>
      </c>
      <c r="B3" s="5" t="s">
        <v>37</v>
      </c>
      <c r="C3" s="5">
        <v>1547</v>
      </c>
    </row>
    <row r="4" spans="1:3">
      <c r="A4" s="5">
        <v>3</v>
      </c>
      <c r="B4" s="5" t="s">
        <v>31</v>
      </c>
      <c r="C4" s="5">
        <v>2013</v>
      </c>
    </row>
    <row r="5" spans="1:3">
      <c r="A5" s="5">
        <v>4</v>
      </c>
      <c r="B5" s="5" t="s">
        <v>31</v>
      </c>
      <c r="C5" s="5">
        <v>2013</v>
      </c>
    </row>
    <row r="6" spans="1:3">
      <c r="A6" s="5">
        <v>5</v>
      </c>
      <c r="B6" s="5" t="s">
        <v>31</v>
      </c>
      <c r="C6" s="5">
        <v>2013</v>
      </c>
    </row>
    <row r="7" spans="1:3">
      <c r="A7" s="5">
        <v>6</v>
      </c>
      <c r="B7" s="5" t="s">
        <v>38</v>
      </c>
      <c r="C7" s="5">
        <v>1925</v>
      </c>
    </row>
    <row r="8" spans="1:3">
      <c r="A8" s="5">
        <v>7</v>
      </c>
      <c r="B8" s="5" t="s">
        <v>31</v>
      </c>
      <c r="C8" s="5">
        <v>2013</v>
      </c>
    </row>
    <row r="9" spans="1:3">
      <c r="A9" s="5">
        <v>8</v>
      </c>
      <c r="B9" s="5" t="s">
        <v>39</v>
      </c>
      <c r="C9" s="5">
        <v>163</v>
      </c>
    </row>
    <row r="10" spans="1:3">
      <c r="A10" s="5">
        <v>9</v>
      </c>
      <c r="B10" s="5" t="s">
        <v>33</v>
      </c>
      <c r="C10" s="5">
        <v>195</v>
      </c>
    </row>
    <row r="11" spans="1:3">
      <c r="A11" s="5">
        <v>10</v>
      </c>
      <c r="B11" s="5" t="s">
        <v>37</v>
      </c>
      <c r="C11" s="5">
        <v>1547</v>
      </c>
    </row>
    <row r="12" spans="1:3">
      <c r="A12" s="5">
        <v>11</v>
      </c>
      <c r="B12" s="5" t="s">
        <v>37</v>
      </c>
      <c r="C12" s="5">
        <v>1547</v>
      </c>
    </row>
    <row r="13" spans="1:3">
      <c r="A13" s="5">
        <v>12</v>
      </c>
      <c r="B13" s="5" t="s">
        <v>33</v>
      </c>
      <c r="C13" s="5">
        <v>195</v>
      </c>
    </row>
    <row r="14" spans="1:3">
      <c r="A14" s="5">
        <v>13</v>
      </c>
      <c r="B14" s="5" t="s">
        <v>39</v>
      </c>
      <c r="C14" s="5">
        <v>163</v>
      </c>
    </row>
    <row r="15" spans="1:3">
      <c r="A15" s="5">
        <v>14</v>
      </c>
      <c r="B15" s="5" t="s">
        <v>39</v>
      </c>
      <c r="C15" s="5">
        <v>163</v>
      </c>
    </row>
    <row r="16" spans="1:3">
      <c r="A16" s="5">
        <v>15</v>
      </c>
      <c r="B16" s="5" t="s">
        <v>38</v>
      </c>
      <c r="C16" s="5">
        <v>1925</v>
      </c>
    </row>
    <row r="17" spans="1:3">
      <c r="A17" s="5">
        <v>16</v>
      </c>
      <c r="B17" s="5" t="s">
        <v>39</v>
      </c>
      <c r="C17" s="5">
        <v>163</v>
      </c>
    </row>
    <row r="18" spans="1:3">
      <c r="A18" s="5">
        <v>17</v>
      </c>
      <c r="B18" s="5" t="s">
        <v>39</v>
      </c>
      <c r="C18" s="5">
        <v>163</v>
      </c>
    </row>
    <row r="19" spans="1:3">
      <c r="A19" s="5">
        <v>18</v>
      </c>
      <c r="B19" s="5" t="s">
        <v>31</v>
      </c>
      <c r="C19" s="5">
        <v>2013</v>
      </c>
    </row>
    <row r="20" spans="1:3">
      <c r="A20" s="5">
        <v>19</v>
      </c>
      <c r="B20" s="5" t="s">
        <v>36</v>
      </c>
      <c r="C20" s="5">
        <v>100</v>
      </c>
    </row>
    <row r="21" spans="1:3">
      <c r="A21" s="5">
        <v>20</v>
      </c>
      <c r="B21" s="5" t="s">
        <v>33</v>
      </c>
      <c r="C21" s="5">
        <v>195</v>
      </c>
    </row>
    <row r="22" spans="1:3">
      <c r="A22" s="5">
        <v>21</v>
      </c>
      <c r="B22" s="5" t="s">
        <v>36</v>
      </c>
      <c r="C22" s="5">
        <v>100</v>
      </c>
    </row>
    <row r="23" spans="1:3">
      <c r="A23" s="5">
        <v>22</v>
      </c>
      <c r="B23" s="5" t="s">
        <v>31</v>
      </c>
      <c r="C23" s="5">
        <v>2013</v>
      </c>
    </row>
    <row r="24" spans="1:3">
      <c r="A24" s="5">
        <v>23</v>
      </c>
      <c r="B24" s="5" t="s">
        <v>33</v>
      </c>
      <c r="C24" s="5">
        <v>195</v>
      </c>
    </row>
    <row r="25" spans="1:3">
      <c r="A25" s="5">
        <v>24</v>
      </c>
      <c r="B25" s="5" t="s">
        <v>35</v>
      </c>
      <c r="C25" s="5">
        <v>47</v>
      </c>
    </row>
    <row r="26" spans="1:3">
      <c r="A26" s="5">
        <v>25</v>
      </c>
      <c r="B26" s="5" t="s">
        <v>39</v>
      </c>
      <c r="C26" s="5">
        <v>163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8228-7A47-4531-BDF7-3AFF2B4F652D}">
  <dimension ref="A1:E8"/>
  <sheetViews>
    <sheetView workbookViewId="0">
      <selection activeCell="G8" sqref="G8"/>
    </sheetView>
  </sheetViews>
  <sheetFormatPr defaultColWidth="11.42578125" defaultRowHeight="14.45"/>
  <cols>
    <col min="3" max="3" width="19.85546875" customWidth="1"/>
    <col min="4" max="4" width="38.28515625" customWidth="1"/>
  </cols>
  <sheetData>
    <row r="1" spans="1:5">
      <c r="D1" s="5" t="s">
        <v>40</v>
      </c>
      <c r="E1" s="5"/>
    </row>
    <row r="2" spans="1:5">
      <c r="D2" s="5" t="s">
        <v>41</v>
      </c>
      <c r="E2" s="5" t="s">
        <v>42</v>
      </c>
    </row>
    <row r="3" spans="1:5">
      <c r="B3" s="28" t="s">
        <v>43</v>
      </c>
      <c r="E3" s="11"/>
    </row>
    <row r="4" spans="1:5">
      <c r="A4" s="6" t="s">
        <v>44</v>
      </c>
      <c r="B4" s="26">
        <v>2</v>
      </c>
      <c r="C4" s="5" t="s">
        <v>45</v>
      </c>
      <c r="D4" s="27">
        <v>0.2</v>
      </c>
      <c r="E4" s="27">
        <v>1</v>
      </c>
    </row>
    <row r="5" spans="1:5">
      <c r="A5" s="6" t="s">
        <v>46</v>
      </c>
      <c r="B5" s="5">
        <v>4</v>
      </c>
      <c r="C5" s="5"/>
      <c r="D5" s="27">
        <v>0.25</v>
      </c>
      <c r="E5" s="27">
        <v>0.9</v>
      </c>
    </row>
    <row r="6" spans="1:5">
      <c r="A6" s="6" t="s">
        <v>47</v>
      </c>
      <c r="B6" s="5">
        <v>5</v>
      </c>
      <c r="C6" s="5" t="s">
        <v>48</v>
      </c>
      <c r="D6" s="27">
        <v>0.4</v>
      </c>
      <c r="E6" s="27">
        <v>0.7</v>
      </c>
    </row>
    <row r="7" spans="1:5">
      <c r="A7" s="6" t="s">
        <v>49</v>
      </c>
      <c r="B7" s="5">
        <v>8</v>
      </c>
      <c r="C7" s="5"/>
      <c r="D7" s="27">
        <v>0.1</v>
      </c>
      <c r="E7" s="27">
        <v>0.4</v>
      </c>
    </row>
    <row r="8" spans="1:5">
      <c r="A8" s="6" t="s">
        <v>50</v>
      </c>
      <c r="B8" s="5">
        <v>10</v>
      </c>
      <c r="C8" s="5" t="s">
        <v>51</v>
      </c>
      <c r="D8" s="27">
        <v>0.05</v>
      </c>
      <c r="E8" s="27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0979-BA3A-4616-AC60-56272CAA63A0}">
  <dimension ref="A1:S27"/>
  <sheetViews>
    <sheetView tabSelected="1" workbookViewId="0">
      <selection activeCell="A28" sqref="A28"/>
    </sheetView>
  </sheetViews>
  <sheetFormatPr defaultColWidth="11.42578125" defaultRowHeight="14.45"/>
  <cols>
    <col min="1" max="1" width="19.85546875" customWidth="1"/>
    <col min="5" max="5" width="12.42578125" bestFit="1" customWidth="1"/>
    <col min="6" max="6" width="14.42578125" customWidth="1"/>
    <col min="7" max="7" width="16.85546875" customWidth="1"/>
    <col min="8" max="8" width="13.7109375" customWidth="1"/>
    <col min="9" max="9" width="19.28515625" customWidth="1"/>
  </cols>
  <sheetData>
    <row r="1" spans="1:19">
      <c r="A1" s="17" t="s">
        <v>52</v>
      </c>
      <c r="C1" s="39" t="s">
        <v>53</v>
      </c>
      <c r="D1" s="39"/>
      <c r="E1" s="39"/>
      <c r="F1" s="39"/>
      <c r="G1" s="39"/>
      <c r="H1" s="39"/>
      <c r="I1" s="39"/>
    </row>
    <row r="2" spans="1:19">
      <c r="A2" s="5" t="s">
        <v>54</v>
      </c>
      <c r="C2" s="17" t="s">
        <v>55</v>
      </c>
      <c r="D2" s="17" t="s">
        <v>56</v>
      </c>
      <c r="E2" s="17" t="s">
        <v>54</v>
      </c>
      <c r="F2" s="17" t="s">
        <v>57</v>
      </c>
      <c r="G2" s="17" t="s">
        <v>58</v>
      </c>
      <c r="H2" s="17" t="s">
        <v>59</v>
      </c>
      <c r="I2" s="17" t="s">
        <v>60</v>
      </c>
      <c r="L2" s="29" t="s">
        <v>61</v>
      </c>
    </row>
    <row r="3" spans="1:19">
      <c r="A3" s="5" t="s">
        <v>62</v>
      </c>
      <c r="C3" s="5">
        <v>1</v>
      </c>
      <c r="D3" s="5">
        <v>1.49</v>
      </c>
      <c r="E3" s="14">
        <f>(D3/9)*1200+D3*150</f>
        <v>422.16666666666669</v>
      </c>
      <c r="F3" s="14">
        <f>(D3/10)*1200+D3*150</f>
        <v>402.29999999999995</v>
      </c>
      <c r="G3" s="14">
        <f>(D3/7)*1200+D3*150</f>
        <v>478.92857142857144</v>
      </c>
      <c r="H3" s="14">
        <f>(D3/6)*1200+D3*150</f>
        <v>521.5</v>
      </c>
      <c r="I3" s="14">
        <f>(D3/9)*1200+D3*150</f>
        <v>422.16666666666669</v>
      </c>
      <c r="L3" s="40" t="s">
        <v>63</v>
      </c>
      <c r="M3" s="40"/>
      <c r="N3" s="40"/>
      <c r="O3" s="40"/>
    </row>
    <row r="4" spans="1:19">
      <c r="A4" s="5" t="s">
        <v>64</v>
      </c>
      <c r="C4" s="5">
        <v>2</v>
      </c>
      <c r="D4" s="5">
        <v>11.8</v>
      </c>
      <c r="E4" s="14">
        <f t="shared" ref="E4:E27" si="0">(D4/9)*1200+D4*150</f>
        <v>3343.333333333333</v>
      </c>
      <c r="F4" s="14">
        <f t="shared" ref="F4:F27" si="1">(D4/10)*1200+D4*150</f>
        <v>3186</v>
      </c>
      <c r="G4" s="14">
        <f t="shared" ref="G4:G27" si="2">(D4/7)*1200+D4*150</f>
        <v>3792.8571428571431</v>
      </c>
      <c r="H4" s="14">
        <f t="shared" ref="H4:H27" si="3">(D4/6)*1200+D4*150</f>
        <v>4130</v>
      </c>
      <c r="I4" s="14">
        <f t="shared" ref="I4:I27" si="4">(D4/9)*1200+D4*150</f>
        <v>3343.333333333333</v>
      </c>
      <c r="L4" s="41" t="s">
        <v>65</v>
      </c>
      <c r="M4" s="41"/>
      <c r="N4" s="41"/>
      <c r="O4" s="41"/>
      <c r="P4" s="41"/>
      <c r="Q4" s="41"/>
      <c r="R4" s="41"/>
      <c r="S4" s="41"/>
    </row>
    <row r="5" spans="1:19">
      <c r="A5" s="5" t="s">
        <v>59</v>
      </c>
      <c r="C5" s="5">
        <v>3</v>
      </c>
      <c r="D5" s="5">
        <v>9.1199999999999992</v>
      </c>
      <c r="E5" s="14">
        <f t="shared" si="0"/>
        <v>2583.9999999999995</v>
      </c>
      <c r="F5" s="14">
        <f t="shared" si="1"/>
        <v>2462.3999999999996</v>
      </c>
      <c r="G5" s="14">
        <f t="shared" si="2"/>
        <v>2931.4285714285711</v>
      </c>
      <c r="H5" s="14">
        <f t="shared" si="3"/>
        <v>3191.9999999999995</v>
      </c>
      <c r="I5" s="14">
        <f t="shared" si="4"/>
        <v>2583.9999999999995</v>
      </c>
    </row>
    <row r="6" spans="1:19">
      <c r="A6" s="5" t="s">
        <v>60</v>
      </c>
      <c r="C6" s="5">
        <v>4</v>
      </c>
      <c r="D6" s="5">
        <v>7.21</v>
      </c>
      <c r="E6" s="14">
        <f t="shared" si="0"/>
        <v>2042.8333333333335</v>
      </c>
      <c r="F6" s="14">
        <f t="shared" si="1"/>
        <v>1946.6999999999998</v>
      </c>
      <c r="G6" s="14">
        <f t="shared" si="2"/>
        <v>2317.5</v>
      </c>
      <c r="H6" s="14">
        <f t="shared" si="3"/>
        <v>2523.5</v>
      </c>
      <c r="I6" s="14">
        <f t="shared" si="4"/>
        <v>2042.8333333333335</v>
      </c>
    </row>
    <row r="7" spans="1:19">
      <c r="C7" s="5">
        <v>5</v>
      </c>
      <c r="D7" s="5">
        <v>2.25</v>
      </c>
      <c r="E7" s="14">
        <f t="shared" si="0"/>
        <v>637.5</v>
      </c>
      <c r="F7" s="14">
        <f t="shared" si="1"/>
        <v>607.5</v>
      </c>
      <c r="G7" s="14">
        <f t="shared" si="2"/>
        <v>723.21428571428578</v>
      </c>
      <c r="H7" s="14">
        <f t="shared" si="3"/>
        <v>787.5</v>
      </c>
      <c r="I7" s="14">
        <f t="shared" si="4"/>
        <v>637.5</v>
      </c>
    </row>
    <row r="8" spans="1:19">
      <c r="C8" s="5">
        <v>6</v>
      </c>
      <c r="D8" s="5">
        <v>2.7</v>
      </c>
      <c r="E8" s="14">
        <f t="shared" si="0"/>
        <v>765</v>
      </c>
      <c r="F8" s="14">
        <f t="shared" si="1"/>
        <v>729</v>
      </c>
      <c r="G8" s="14">
        <f t="shared" si="2"/>
        <v>867.85714285714289</v>
      </c>
      <c r="H8" s="14">
        <f t="shared" si="3"/>
        <v>945</v>
      </c>
      <c r="I8" s="14">
        <f t="shared" si="4"/>
        <v>765</v>
      </c>
    </row>
    <row r="9" spans="1:19">
      <c r="C9" s="5">
        <v>7</v>
      </c>
      <c r="D9" s="5">
        <v>9.0399999999999991</v>
      </c>
      <c r="E9" s="14">
        <f t="shared" si="0"/>
        <v>2561.333333333333</v>
      </c>
      <c r="F9" s="14">
        <f t="shared" si="1"/>
        <v>2440.7999999999997</v>
      </c>
      <c r="G9" s="14">
        <f t="shared" si="2"/>
        <v>2905.7142857142853</v>
      </c>
      <c r="H9" s="14">
        <f t="shared" si="3"/>
        <v>3164</v>
      </c>
      <c r="I9" s="14">
        <f t="shared" si="4"/>
        <v>2561.333333333333</v>
      </c>
    </row>
    <row r="10" spans="1:19">
      <c r="C10" s="5">
        <v>8</v>
      </c>
      <c r="D10" s="5">
        <v>10.5</v>
      </c>
      <c r="E10" s="14">
        <f t="shared" si="0"/>
        <v>2975</v>
      </c>
      <c r="F10" s="14">
        <f t="shared" si="1"/>
        <v>2835</v>
      </c>
      <c r="G10" s="14">
        <f t="shared" si="2"/>
        <v>3375</v>
      </c>
      <c r="H10" s="14">
        <f t="shared" si="3"/>
        <v>3675</v>
      </c>
      <c r="I10" s="14">
        <f t="shared" si="4"/>
        <v>2975</v>
      </c>
    </row>
    <row r="11" spans="1:19">
      <c r="C11" s="5">
        <v>9</v>
      </c>
      <c r="D11" s="5">
        <v>8.98</v>
      </c>
      <c r="E11" s="14">
        <f t="shared" si="0"/>
        <v>2544.3333333333335</v>
      </c>
      <c r="F11" s="14">
        <f t="shared" si="1"/>
        <v>2424.6000000000004</v>
      </c>
      <c r="G11" s="14">
        <f t="shared" si="2"/>
        <v>2886.4285714285716</v>
      </c>
      <c r="H11" s="14">
        <f t="shared" si="3"/>
        <v>3143</v>
      </c>
      <c r="I11" s="14">
        <f t="shared" si="4"/>
        <v>2544.3333333333335</v>
      </c>
    </row>
    <row r="12" spans="1:19">
      <c r="C12" s="5">
        <v>10</v>
      </c>
      <c r="D12" s="5">
        <v>5.52</v>
      </c>
      <c r="E12" s="14">
        <f t="shared" si="0"/>
        <v>1564</v>
      </c>
      <c r="F12" s="14">
        <f t="shared" si="1"/>
        <v>1490.3999999999999</v>
      </c>
      <c r="G12" s="14">
        <f t="shared" si="2"/>
        <v>1774.2857142857142</v>
      </c>
      <c r="H12" s="14">
        <f t="shared" si="3"/>
        <v>1932</v>
      </c>
      <c r="I12" s="14">
        <f t="shared" si="4"/>
        <v>1564</v>
      </c>
    </row>
    <row r="13" spans="1:19">
      <c r="C13" s="5">
        <v>11</v>
      </c>
      <c r="D13" s="5">
        <v>10.28</v>
      </c>
      <c r="E13" s="14">
        <f t="shared" si="0"/>
        <v>2912.666666666667</v>
      </c>
      <c r="F13" s="14">
        <f t="shared" si="1"/>
        <v>2775.6000000000004</v>
      </c>
      <c r="G13" s="14">
        <f t="shared" si="2"/>
        <v>3304.2857142857138</v>
      </c>
      <c r="H13" s="14">
        <f t="shared" si="3"/>
        <v>3598</v>
      </c>
      <c r="I13" s="14">
        <f t="shared" si="4"/>
        <v>2912.666666666667</v>
      </c>
    </row>
    <row r="14" spans="1:19">
      <c r="C14" s="5">
        <v>12</v>
      </c>
      <c r="D14" s="5">
        <v>5.7</v>
      </c>
      <c r="E14" s="14">
        <f t="shared" si="0"/>
        <v>1615</v>
      </c>
      <c r="F14" s="14">
        <f t="shared" si="1"/>
        <v>1539</v>
      </c>
      <c r="G14" s="14">
        <f t="shared" si="2"/>
        <v>1832.1428571428571</v>
      </c>
      <c r="H14" s="14">
        <f t="shared" si="3"/>
        <v>1995</v>
      </c>
      <c r="I14" s="14">
        <f t="shared" si="4"/>
        <v>1615</v>
      </c>
    </row>
    <row r="15" spans="1:19">
      <c r="C15" s="5">
        <v>13</v>
      </c>
      <c r="D15" s="5">
        <v>2.8</v>
      </c>
      <c r="E15" s="14">
        <f t="shared" si="0"/>
        <v>793.33333333333326</v>
      </c>
      <c r="F15" s="14">
        <f t="shared" si="1"/>
        <v>756</v>
      </c>
      <c r="G15" s="14">
        <f t="shared" si="2"/>
        <v>900</v>
      </c>
      <c r="H15" s="14">
        <f t="shared" si="3"/>
        <v>979.99999999999989</v>
      </c>
      <c r="I15" s="14">
        <f t="shared" si="4"/>
        <v>793.33333333333326</v>
      </c>
    </row>
    <row r="16" spans="1:19">
      <c r="C16" s="5">
        <v>14</v>
      </c>
      <c r="D16" s="5">
        <v>3.04</v>
      </c>
      <c r="E16" s="14">
        <f t="shared" si="0"/>
        <v>861.33333333333337</v>
      </c>
      <c r="F16" s="14">
        <f t="shared" si="1"/>
        <v>820.8</v>
      </c>
      <c r="G16" s="14">
        <f t="shared" si="2"/>
        <v>977.14285714285711</v>
      </c>
      <c r="H16" s="14">
        <f t="shared" si="3"/>
        <v>1064</v>
      </c>
      <c r="I16" s="14">
        <f t="shared" si="4"/>
        <v>861.33333333333337</v>
      </c>
    </row>
    <row r="17" spans="3:9">
      <c r="C17" s="5">
        <v>15</v>
      </c>
      <c r="D17" s="5">
        <v>5.08</v>
      </c>
      <c r="E17" s="14">
        <f t="shared" si="0"/>
        <v>1439.3333333333333</v>
      </c>
      <c r="F17" s="14">
        <f t="shared" si="1"/>
        <v>1371.6</v>
      </c>
      <c r="G17" s="14">
        <f t="shared" si="2"/>
        <v>1632.8571428571429</v>
      </c>
      <c r="H17" s="14">
        <f t="shared" si="3"/>
        <v>1778</v>
      </c>
      <c r="I17" s="14">
        <f t="shared" si="4"/>
        <v>1439.3333333333333</v>
      </c>
    </row>
    <row r="18" spans="3:9">
      <c r="C18" s="5">
        <v>16</v>
      </c>
      <c r="D18" s="5">
        <v>2.16</v>
      </c>
      <c r="E18" s="14">
        <f t="shared" si="0"/>
        <v>612</v>
      </c>
      <c r="F18" s="14">
        <f t="shared" si="1"/>
        <v>583.20000000000005</v>
      </c>
      <c r="G18" s="14">
        <f t="shared" si="2"/>
        <v>694.28571428571433</v>
      </c>
      <c r="H18" s="14">
        <f t="shared" si="3"/>
        <v>756</v>
      </c>
      <c r="I18" s="14">
        <f t="shared" si="4"/>
        <v>612</v>
      </c>
    </row>
    <row r="19" spans="3:9">
      <c r="C19" s="5">
        <v>17</v>
      </c>
      <c r="D19" s="5">
        <v>4.37</v>
      </c>
      <c r="E19" s="14">
        <f t="shared" si="0"/>
        <v>1238.1666666666667</v>
      </c>
      <c r="F19" s="14">
        <f t="shared" si="1"/>
        <v>1179.9000000000001</v>
      </c>
      <c r="G19" s="14">
        <f t="shared" si="2"/>
        <v>1404.6428571428573</v>
      </c>
      <c r="H19" s="14">
        <f t="shared" si="3"/>
        <v>1529.5</v>
      </c>
      <c r="I19" s="14">
        <f t="shared" si="4"/>
        <v>1238.1666666666667</v>
      </c>
    </row>
    <row r="20" spans="3:9">
      <c r="C20" s="5">
        <v>18</v>
      </c>
      <c r="D20" s="5">
        <v>9.34</v>
      </c>
      <c r="E20" s="14">
        <f t="shared" si="0"/>
        <v>2646.333333333333</v>
      </c>
      <c r="F20" s="14">
        <f t="shared" si="1"/>
        <v>2521.8000000000002</v>
      </c>
      <c r="G20" s="14">
        <f t="shared" si="2"/>
        <v>3002.1428571428569</v>
      </c>
      <c r="H20" s="14">
        <f t="shared" si="3"/>
        <v>3269</v>
      </c>
      <c r="I20" s="14">
        <f t="shared" si="4"/>
        <v>2646.333333333333</v>
      </c>
    </row>
    <row r="21" spans="3:9">
      <c r="C21" s="5">
        <v>19</v>
      </c>
      <c r="D21" s="5">
        <v>0.57999999999999996</v>
      </c>
      <c r="E21" s="14">
        <f t="shared" si="0"/>
        <v>164.33333333333331</v>
      </c>
      <c r="F21" s="14">
        <f t="shared" si="1"/>
        <v>156.6</v>
      </c>
      <c r="G21" s="14">
        <f t="shared" si="2"/>
        <v>186.42857142857142</v>
      </c>
      <c r="H21" s="14">
        <f t="shared" si="3"/>
        <v>203</v>
      </c>
      <c r="I21" s="14">
        <f t="shared" si="4"/>
        <v>164.33333333333331</v>
      </c>
    </row>
    <row r="22" spans="3:9">
      <c r="C22" s="5">
        <v>20</v>
      </c>
      <c r="D22" s="5">
        <v>6.2</v>
      </c>
      <c r="E22" s="14">
        <f t="shared" si="0"/>
        <v>1756.6666666666665</v>
      </c>
      <c r="F22" s="14">
        <f t="shared" si="1"/>
        <v>1674</v>
      </c>
      <c r="G22" s="14">
        <f t="shared" si="2"/>
        <v>1992.8571428571429</v>
      </c>
      <c r="H22" s="14">
        <f t="shared" si="3"/>
        <v>2170</v>
      </c>
      <c r="I22" s="14">
        <f t="shared" si="4"/>
        <v>1756.6666666666665</v>
      </c>
    </row>
    <row r="23" spans="3:9">
      <c r="C23" s="5">
        <v>21</v>
      </c>
      <c r="D23" s="5">
        <v>9.86</v>
      </c>
      <c r="E23" s="14">
        <f t="shared" si="0"/>
        <v>2793.6666666666665</v>
      </c>
      <c r="F23" s="14">
        <f t="shared" si="1"/>
        <v>2662.2</v>
      </c>
      <c r="G23" s="14">
        <f t="shared" si="2"/>
        <v>3169.2857142857142</v>
      </c>
      <c r="H23" s="14">
        <f t="shared" si="3"/>
        <v>3451</v>
      </c>
      <c r="I23" s="14">
        <f t="shared" si="4"/>
        <v>2793.6666666666665</v>
      </c>
    </row>
    <row r="24" spans="3:9">
      <c r="C24" s="5">
        <v>22</v>
      </c>
      <c r="D24" s="5">
        <v>7.9</v>
      </c>
      <c r="E24" s="14">
        <f t="shared" si="0"/>
        <v>2238.333333333333</v>
      </c>
      <c r="F24" s="14">
        <f t="shared" si="1"/>
        <v>2133</v>
      </c>
      <c r="G24" s="14">
        <f t="shared" si="2"/>
        <v>2539.2857142857142</v>
      </c>
      <c r="H24" s="14">
        <f t="shared" si="3"/>
        <v>2765</v>
      </c>
      <c r="I24" s="14">
        <f t="shared" si="4"/>
        <v>2238.333333333333</v>
      </c>
    </row>
    <row r="25" spans="3:9">
      <c r="C25" s="5">
        <v>23</v>
      </c>
      <c r="D25" s="5">
        <v>10.3</v>
      </c>
      <c r="E25" s="14">
        <f t="shared" si="0"/>
        <v>2918.3333333333335</v>
      </c>
      <c r="F25" s="14">
        <f t="shared" si="1"/>
        <v>2781</v>
      </c>
      <c r="G25" s="14">
        <f t="shared" si="2"/>
        <v>3310.7142857142858</v>
      </c>
      <c r="H25" s="14">
        <f t="shared" si="3"/>
        <v>3605</v>
      </c>
      <c r="I25" s="14">
        <f t="shared" si="4"/>
        <v>2918.3333333333335</v>
      </c>
    </row>
    <row r="26" spans="3:9">
      <c r="C26" s="5">
        <v>24</v>
      </c>
      <c r="D26" s="5">
        <v>7.94</v>
      </c>
      <c r="E26" s="14">
        <f t="shared" si="0"/>
        <v>2249.666666666667</v>
      </c>
      <c r="F26" s="14">
        <f t="shared" si="1"/>
        <v>2143.8000000000002</v>
      </c>
      <c r="G26" s="14">
        <f t="shared" si="2"/>
        <v>2552.1428571428569</v>
      </c>
      <c r="H26" s="14">
        <f t="shared" si="3"/>
        <v>2779</v>
      </c>
      <c r="I26" s="14">
        <f t="shared" si="4"/>
        <v>2249.666666666667</v>
      </c>
    </row>
    <row r="27" spans="3:9">
      <c r="C27" s="5">
        <v>25</v>
      </c>
      <c r="D27" s="5">
        <v>4.3099999999999996</v>
      </c>
      <c r="E27" s="14">
        <f t="shared" si="0"/>
        <v>1221.1666666666665</v>
      </c>
      <c r="F27" s="14">
        <f t="shared" si="1"/>
        <v>1163.6999999999998</v>
      </c>
      <c r="G27" s="14">
        <f t="shared" si="2"/>
        <v>1385.3571428571427</v>
      </c>
      <c r="H27" s="14">
        <f t="shared" si="3"/>
        <v>1508.4999999999998</v>
      </c>
      <c r="I27" s="14">
        <f t="shared" si="4"/>
        <v>1221.1666666666665</v>
      </c>
    </row>
  </sheetData>
  <mergeCells count="3">
    <mergeCell ref="C1:I1"/>
    <mergeCell ref="L3:O3"/>
    <mergeCell ref="L4:S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F440-8D7D-463A-8836-CFB5EF22EFC4}">
  <dimension ref="A1:C7"/>
  <sheetViews>
    <sheetView workbookViewId="0">
      <selection activeCell="C9" sqref="C9"/>
    </sheetView>
  </sheetViews>
  <sheetFormatPr defaultColWidth="11.42578125" defaultRowHeight="14.45"/>
  <cols>
    <col min="1" max="1" width="35.140625" customWidth="1"/>
  </cols>
  <sheetData>
    <row r="1" spans="1:3">
      <c r="A1" s="42" t="s">
        <v>66</v>
      </c>
      <c r="B1" s="42"/>
      <c r="C1" s="42"/>
    </row>
    <row r="2" spans="1:3">
      <c r="A2" s="17" t="s">
        <v>52</v>
      </c>
      <c r="C2" s="30" t="s">
        <v>67</v>
      </c>
    </row>
    <row r="3" spans="1:3">
      <c r="A3" s="5" t="s">
        <v>54</v>
      </c>
      <c r="C3" s="14">
        <f>((600000/22)*5)/8</f>
        <v>17045.454545454544</v>
      </c>
    </row>
    <row r="4" spans="1:3">
      <c r="A4" s="5" t="s">
        <v>62</v>
      </c>
      <c r="C4" s="14">
        <f>((550000/22)*5)/8</f>
        <v>15625</v>
      </c>
    </row>
    <row r="5" spans="1:3">
      <c r="A5" s="5" t="s">
        <v>64</v>
      </c>
      <c r="C5" s="14">
        <f>((650000/22)*5)/8</f>
        <v>18465.909090909088</v>
      </c>
    </row>
    <row r="6" spans="1:3">
      <c r="A6" s="5" t="s">
        <v>59</v>
      </c>
      <c r="C6" s="14">
        <f>((580000/22)*5)/8</f>
        <v>16477.272727272728</v>
      </c>
    </row>
    <row r="7" spans="1:3">
      <c r="A7" s="5" t="s">
        <v>60</v>
      </c>
      <c r="C7" s="14">
        <f>((570000/22)*5)/8</f>
        <v>16193.181818181818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E710-80CD-4CF3-928E-0A20D836F09B}">
  <dimension ref="A2:G28"/>
  <sheetViews>
    <sheetView workbookViewId="0">
      <selection activeCell="E16" sqref="E16"/>
    </sheetView>
  </sheetViews>
  <sheetFormatPr defaultColWidth="11.42578125" defaultRowHeight="14.45"/>
  <cols>
    <col min="3" max="3" width="14.28515625" customWidth="1"/>
    <col min="4" max="4" width="13.140625" customWidth="1"/>
    <col min="5" max="5" width="14.42578125" customWidth="1"/>
    <col min="6" max="6" width="18.140625" customWidth="1"/>
  </cols>
  <sheetData>
    <row r="2" spans="1:6">
      <c r="A2" s="17" t="s">
        <v>55</v>
      </c>
      <c r="B2" s="17" t="s">
        <v>54</v>
      </c>
      <c r="C2" s="17" t="s">
        <v>57</v>
      </c>
      <c r="D2" s="17" t="s">
        <v>58</v>
      </c>
      <c r="E2" s="17" t="s">
        <v>59</v>
      </c>
      <c r="F2" s="17" t="s">
        <v>60</v>
      </c>
    </row>
    <row r="3" spans="1:6">
      <c r="A3" s="5">
        <v>1</v>
      </c>
      <c r="B3" s="14">
        <v>6</v>
      </c>
      <c r="C3" s="14">
        <v>1</v>
      </c>
      <c r="D3" s="14">
        <v>1</v>
      </c>
      <c r="E3" s="14">
        <v>1</v>
      </c>
      <c r="F3" s="14">
        <v>1.2</v>
      </c>
    </row>
    <row r="4" spans="1:6">
      <c r="A4" s="5">
        <v>2</v>
      </c>
      <c r="B4" s="14">
        <v>6</v>
      </c>
      <c r="C4" s="14">
        <v>1</v>
      </c>
      <c r="D4" s="14">
        <v>1</v>
      </c>
      <c r="E4" s="14">
        <v>1</v>
      </c>
      <c r="F4" s="14">
        <v>3.4</v>
      </c>
    </row>
    <row r="5" spans="1:6">
      <c r="A5" s="5">
        <v>3</v>
      </c>
      <c r="B5" s="14">
        <v>6</v>
      </c>
      <c r="C5" s="14">
        <v>1</v>
      </c>
      <c r="D5" s="14">
        <v>1</v>
      </c>
      <c r="E5" s="14">
        <v>1</v>
      </c>
      <c r="F5" s="14">
        <v>4</v>
      </c>
    </row>
    <row r="6" spans="1:6">
      <c r="A6" s="5">
        <v>4</v>
      </c>
      <c r="B6" s="14">
        <v>6</v>
      </c>
      <c r="C6" s="14">
        <v>1</v>
      </c>
      <c r="D6" s="14">
        <v>1</v>
      </c>
      <c r="E6" s="14">
        <v>1</v>
      </c>
      <c r="F6" s="14">
        <v>3</v>
      </c>
    </row>
    <row r="7" spans="1:6">
      <c r="A7" s="5">
        <v>5</v>
      </c>
      <c r="B7" s="14">
        <v>6</v>
      </c>
      <c r="C7" s="14">
        <v>1</v>
      </c>
      <c r="D7" s="14">
        <v>6</v>
      </c>
      <c r="E7" s="14">
        <v>7</v>
      </c>
      <c r="F7" s="14">
        <v>3</v>
      </c>
    </row>
    <row r="8" spans="1:6">
      <c r="A8" s="5">
        <v>6</v>
      </c>
      <c r="B8" s="14">
        <v>1</v>
      </c>
      <c r="C8" s="14">
        <v>1</v>
      </c>
      <c r="D8" s="14">
        <v>6</v>
      </c>
      <c r="E8" s="14">
        <v>8</v>
      </c>
      <c r="F8" s="14">
        <v>2</v>
      </c>
    </row>
    <row r="9" spans="1:6">
      <c r="A9" s="5">
        <v>7</v>
      </c>
      <c r="B9" s="14">
        <v>1</v>
      </c>
      <c r="C9" s="14">
        <v>1</v>
      </c>
      <c r="D9" s="14">
        <v>6</v>
      </c>
      <c r="E9" s="14">
        <v>8</v>
      </c>
      <c r="F9" s="14">
        <v>2</v>
      </c>
    </row>
    <row r="10" spans="1:6">
      <c r="A10" s="5">
        <v>8</v>
      </c>
      <c r="B10" s="14">
        <v>1</v>
      </c>
      <c r="C10" s="14">
        <v>1</v>
      </c>
      <c r="D10" s="14">
        <v>6</v>
      </c>
      <c r="E10" s="14">
        <v>8</v>
      </c>
      <c r="F10" s="14">
        <v>2</v>
      </c>
    </row>
    <row r="11" spans="1:6">
      <c r="A11" s="5">
        <v>9</v>
      </c>
      <c r="B11" s="14">
        <v>1</v>
      </c>
      <c r="C11" s="14">
        <v>1</v>
      </c>
      <c r="D11" s="14">
        <v>7</v>
      </c>
      <c r="E11" s="14">
        <v>7</v>
      </c>
      <c r="F11" s="14">
        <v>1</v>
      </c>
    </row>
    <row r="12" spans="1:6">
      <c r="A12" s="5">
        <v>10</v>
      </c>
      <c r="B12" s="14">
        <v>1</v>
      </c>
      <c r="C12" s="14">
        <v>3</v>
      </c>
      <c r="D12" s="14">
        <v>7</v>
      </c>
      <c r="E12" s="14">
        <v>5</v>
      </c>
      <c r="F12" s="14">
        <v>2</v>
      </c>
    </row>
    <row r="13" spans="1:6">
      <c r="A13" s="5">
        <v>11</v>
      </c>
      <c r="B13" s="14">
        <v>1</v>
      </c>
      <c r="C13" s="14">
        <v>3</v>
      </c>
      <c r="D13" s="14">
        <v>7</v>
      </c>
      <c r="E13" s="14">
        <v>5</v>
      </c>
      <c r="F13" s="14">
        <v>3</v>
      </c>
    </row>
    <row r="14" spans="1:6">
      <c r="A14" s="5">
        <v>12</v>
      </c>
      <c r="B14" s="14">
        <v>1</v>
      </c>
      <c r="C14" s="14">
        <v>3</v>
      </c>
      <c r="D14" s="14">
        <v>7</v>
      </c>
      <c r="E14" s="14">
        <v>5</v>
      </c>
      <c r="F14" s="14">
        <v>2</v>
      </c>
    </row>
    <row r="15" spans="1:6">
      <c r="A15" s="5">
        <v>13</v>
      </c>
      <c r="B15" s="14">
        <v>1</v>
      </c>
      <c r="C15" s="14">
        <v>3</v>
      </c>
      <c r="D15" s="14">
        <v>7</v>
      </c>
      <c r="E15" s="14">
        <v>5</v>
      </c>
      <c r="F15" s="14">
        <v>4</v>
      </c>
    </row>
    <row r="16" spans="1:6">
      <c r="A16" s="5">
        <v>14</v>
      </c>
      <c r="B16" s="14">
        <v>1</v>
      </c>
      <c r="C16" s="14">
        <v>3</v>
      </c>
      <c r="D16" s="14">
        <v>7</v>
      </c>
      <c r="E16" s="14">
        <v>5</v>
      </c>
      <c r="F16" s="14">
        <v>2</v>
      </c>
    </row>
    <row r="17" spans="1:7">
      <c r="A17" s="5">
        <v>15</v>
      </c>
      <c r="B17" s="14">
        <v>1</v>
      </c>
      <c r="C17" s="14">
        <v>5</v>
      </c>
      <c r="D17" s="14">
        <v>7</v>
      </c>
      <c r="E17" s="14">
        <v>5</v>
      </c>
      <c r="F17" s="14">
        <v>4</v>
      </c>
    </row>
    <row r="18" spans="1:7">
      <c r="A18" s="5">
        <v>16</v>
      </c>
      <c r="B18" s="14">
        <v>5</v>
      </c>
      <c r="C18" s="14">
        <v>5</v>
      </c>
      <c r="D18" s="14">
        <v>0</v>
      </c>
      <c r="E18" s="14">
        <v>5</v>
      </c>
      <c r="F18" s="14">
        <v>1</v>
      </c>
    </row>
    <row r="19" spans="1:7">
      <c r="A19" s="5">
        <v>17</v>
      </c>
      <c r="B19" s="14">
        <v>5</v>
      </c>
      <c r="C19" s="14">
        <v>5</v>
      </c>
      <c r="D19" s="14">
        <v>7</v>
      </c>
      <c r="E19" s="14">
        <v>1</v>
      </c>
      <c r="F19" s="14">
        <v>1</v>
      </c>
    </row>
    <row r="20" spans="1:7">
      <c r="A20" s="5">
        <v>18</v>
      </c>
      <c r="B20" s="14">
        <v>5</v>
      </c>
      <c r="C20" s="14">
        <v>5</v>
      </c>
      <c r="D20" s="14">
        <v>7</v>
      </c>
      <c r="E20" s="14">
        <v>1</v>
      </c>
      <c r="F20" s="14">
        <v>1</v>
      </c>
    </row>
    <row r="21" spans="1:7">
      <c r="A21" s="5">
        <v>19</v>
      </c>
      <c r="B21" s="14">
        <v>5</v>
      </c>
      <c r="C21" s="14">
        <v>8</v>
      </c>
      <c r="D21" s="14">
        <v>7</v>
      </c>
      <c r="E21" s="14">
        <v>1</v>
      </c>
      <c r="F21" s="14">
        <v>1</v>
      </c>
    </row>
    <row r="22" spans="1:7">
      <c r="A22" s="5">
        <v>20</v>
      </c>
      <c r="B22" s="14">
        <v>5</v>
      </c>
      <c r="C22" s="14">
        <v>8</v>
      </c>
      <c r="D22" s="14">
        <v>3</v>
      </c>
      <c r="E22" s="14">
        <v>1</v>
      </c>
      <c r="F22" s="14">
        <v>4</v>
      </c>
    </row>
    <row r="23" spans="1:7">
      <c r="A23" s="5">
        <v>21</v>
      </c>
      <c r="B23" s="14">
        <v>4</v>
      </c>
      <c r="C23" s="14">
        <v>8</v>
      </c>
      <c r="D23" s="14">
        <v>3</v>
      </c>
      <c r="E23" s="14">
        <v>1</v>
      </c>
      <c r="F23" s="14">
        <v>3</v>
      </c>
    </row>
    <row r="24" spans="1:7">
      <c r="A24" s="5">
        <v>22</v>
      </c>
      <c r="B24" s="14">
        <v>4</v>
      </c>
      <c r="C24" s="14">
        <v>1</v>
      </c>
      <c r="D24" s="14">
        <v>3</v>
      </c>
      <c r="E24" s="14">
        <v>1</v>
      </c>
      <c r="F24" s="14">
        <v>2</v>
      </c>
    </row>
    <row r="25" spans="1:7">
      <c r="A25" s="5">
        <v>23</v>
      </c>
      <c r="B25" s="14">
        <v>4</v>
      </c>
      <c r="C25" s="14">
        <v>1</v>
      </c>
      <c r="D25" s="14">
        <v>4</v>
      </c>
      <c r="E25" s="14">
        <v>1</v>
      </c>
      <c r="F25" s="14">
        <v>2</v>
      </c>
    </row>
    <row r="26" spans="1:7">
      <c r="A26" s="5">
        <v>24</v>
      </c>
      <c r="B26" s="14">
        <v>1</v>
      </c>
      <c r="C26" s="14">
        <v>1</v>
      </c>
      <c r="D26" s="14">
        <v>4</v>
      </c>
      <c r="E26" s="14">
        <v>1</v>
      </c>
      <c r="F26" s="14">
        <v>2</v>
      </c>
    </row>
    <row r="27" spans="1:7">
      <c r="A27" s="5">
        <v>25</v>
      </c>
      <c r="B27" s="14">
        <v>1</v>
      </c>
      <c r="C27" s="14">
        <v>1</v>
      </c>
      <c r="D27" s="14">
        <v>4</v>
      </c>
      <c r="E27" s="14">
        <v>1</v>
      </c>
      <c r="F27" s="14">
        <v>1</v>
      </c>
    </row>
    <row r="28" spans="1:7">
      <c r="A28" s="17" t="s">
        <v>68</v>
      </c>
      <c r="B28" s="14">
        <f>SUM(B3:B27)</f>
        <v>79</v>
      </c>
      <c r="C28" s="14">
        <f>SUM(C3:C27)</f>
        <v>72</v>
      </c>
      <c r="D28" s="14">
        <f>SUM(D3:D27)</f>
        <v>119</v>
      </c>
      <c r="E28" s="14">
        <f>SUM(E3:E27)</f>
        <v>86</v>
      </c>
      <c r="F28" s="14">
        <f>SUM(F3:F27)</f>
        <v>56.6</v>
      </c>
      <c r="G28" s="31">
        <f>SUM(B28:F28)</f>
        <v>412.6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5FC4-0821-43A3-A2FA-913E750A0D2D}">
  <dimension ref="A1:K47"/>
  <sheetViews>
    <sheetView workbookViewId="0">
      <selection activeCell="D6" sqref="D6"/>
    </sheetView>
  </sheetViews>
  <sheetFormatPr defaultColWidth="11.42578125" defaultRowHeight="14.45"/>
  <cols>
    <col min="2" max="2" width="13.85546875" customWidth="1"/>
    <col min="9" max="9" width="23.5703125" customWidth="1"/>
    <col min="10" max="10" width="11.85546875" bestFit="1" customWidth="1"/>
  </cols>
  <sheetData>
    <row r="1" spans="1:3">
      <c r="A1" s="7" t="s">
        <v>69</v>
      </c>
      <c r="B1" s="7"/>
    </row>
    <row r="2" spans="1:3">
      <c r="A2" s="7" t="s">
        <v>70</v>
      </c>
      <c r="B2" s="7"/>
    </row>
    <row r="3" spans="1:3">
      <c r="A3" s="7" t="s">
        <v>71</v>
      </c>
      <c r="B3" s="7" t="s">
        <v>72</v>
      </c>
      <c r="C3" t="s">
        <v>73</v>
      </c>
    </row>
    <row r="4" spans="1:3">
      <c r="A4" s="7">
        <v>150</v>
      </c>
      <c r="B4" s="8">
        <v>6649125</v>
      </c>
      <c r="C4" t="s">
        <v>74</v>
      </c>
    </row>
    <row r="5" spans="1:3">
      <c r="A5" s="7">
        <v>600</v>
      </c>
      <c r="B5" s="7">
        <v>179919687</v>
      </c>
      <c r="C5" t="s">
        <v>75</v>
      </c>
    </row>
    <row r="6" spans="1:3">
      <c r="A6" s="7">
        <v>1800</v>
      </c>
      <c r="B6" s="7">
        <v>674398249</v>
      </c>
      <c r="C6" t="s">
        <v>76</v>
      </c>
    </row>
    <row r="7" spans="1:3">
      <c r="A7" s="7">
        <v>950</v>
      </c>
      <c r="B7" s="7">
        <v>496052964</v>
      </c>
      <c r="C7" t="s">
        <v>77</v>
      </c>
    </row>
    <row r="8" spans="1:3">
      <c r="A8">
        <v>1180</v>
      </c>
      <c r="B8">
        <v>411221206</v>
      </c>
      <c r="C8" t="s">
        <v>78</v>
      </c>
    </row>
    <row r="9" spans="1:3">
      <c r="A9" t="s">
        <v>79</v>
      </c>
    </row>
    <row r="10" spans="1:3">
      <c r="A10" t="s">
        <v>80</v>
      </c>
      <c r="B10" t="s">
        <v>81</v>
      </c>
    </row>
    <row r="11" spans="1:3">
      <c r="A11">
        <v>1</v>
      </c>
      <c r="B11">
        <v>50</v>
      </c>
      <c r="C11" t="s">
        <v>82</v>
      </c>
    </row>
    <row r="12" spans="1:3">
      <c r="A12">
        <v>1</v>
      </c>
      <c r="B12">
        <v>320</v>
      </c>
      <c r="C12" t="s">
        <v>83</v>
      </c>
    </row>
    <row r="13" spans="1:3">
      <c r="A13">
        <v>1</v>
      </c>
      <c r="B13">
        <v>400</v>
      </c>
      <c r="C13" t="s">
        <v>84</v>
      </c>
    </row>
    <row r="14" spans="1:3">
      <c r="A14">
        <v>1</v>
      </c>
      <c r="B14">
        <v>550</v>
      </c>
      <c r="C14" t="s">
        <v>84</v>
      </c>
    </row>
    <row r="15" spans="1:3">
      <c r="A15">
        <v>1</v>
      </c>
      <c r="B15">
        <v>370</v>
      </c>
      <c r="C15" t="s">
        <v>85</v>
      </c>
    </row>
    <row r="17" spans="1:11">
      <c r="A17" t="s">
        <v>86</v>
      </c>
    </row>
    <row r="18" spans="1:11">
      <c r="A18" t="s">
        <v>70</v>
      </c>
    </row>
    <row r="19" spans="1:11">
      <c r="A19" t="s">
        <v>87</v>
      </c>
      <c r="B19" t="s">
        <v>72</v>
      </c>
      <c r="I19" s="9" t="s">
        <v>71</v>
      </c>
      <c r="J19" s="9" t="s">
        <v>72</v>
      </c>
      <c r="K19" t="s">
        <v>73</v>
      </c>
    </row>
    <row r="20" spans="1:11">
      <c r="A20">
        <v>417</v>
      </c>
      <c r="B20" t="s">
        <v>88</v>
      </c>
      <c r="C20" t="s">
        <v>89</v>
      </c>
      <c r="I20" s="9">
        <v>300</v>
      </c>
      <c r="J20" s="10">
        <v>8457000000</v>
      </c>
      <c r="K20" t="s">
        <v>90</v>
      </c>
    </row>
    <row r="21" spans="1:11">
      <c r="A21">
        <v>28491</v>
      </c>
      <c r="B21" t="s">
        <v>91</v>
      </c>
      <c r="C21" t="s">
        <v>92</v>
      </c>
      <c r="I21" s="9">
        <v>300</v>
      </c>
      <c r="J21" s="9">
        <v>34994000000</v>
      </c>
      <c r="K21" t="s">
        <v>93</v>
      </c>
    </row>
    <row r="22" spans="1:11">
      <c r="A22">
        <v>2760</v>
      </c>
      <c r="B22" t="s">
        <v>94</v>
      </c>
      <c r="C22" t="s">
        <v>95</v>
      </c>
      <c r="I22" s="9">
        <v>300</v>
      </c>
      <c r="J22" s="9">
        <v>849000000</v>
      </c>
      <c r="K22" t="s">
        <v>96</v>
      </c>
    </row>
    <row r="23" spans="1:11">
      <c r="A23">
        <v>684</v>
      </c>
      <c r="B23" t="s">
        <v>97</v>
      </c>
      <c r="C23" t="s">
        <v>98</v>
      </c>
      <c r="I23" s="9">
        <v>300</v>
      </c>
      <c r="J23" s="9">
        <v>496052964</v>
      </c>
      <c r="K23" t="s">
        <v>99</v>
      </c>
    </row>
    <row r="24" spans="1:11">
      <c r="A24">
        <v>112</v>
      </c>
      <c r="B24" t="s">
        <v>100</v>
      </c>
      <c r="C24" t="s">
        <v>101</v>
      </c>
      <c r="I24">
        <v>300</v>
      </c>
      <c r="J24">
        <v>411221206</v>
      </c>
      <c r="K24" t="s">
        <v>102</v>
      </c>
    </row>
    <row r="25" spans="1:11">
      <c r="A25" t="s">
        <v>103</v>
      </c>
      <c r="I25" t="s">
        <v>103</v>
      </c>
    </row>
    <row r="26" spans="1:11">
      <c r="A26" t="s">
        <v>104</v>
      </c>
      <c r="B26" t="s">
        <v>105</v>
      </c>
      <c r="I26" t="s">
        <v>80</v>
      </c>
      <c r="J26" t="s">
        <v>81</v>
      </c>
    </row>
    <row r="27" spans="1:11">
      <c r="A27">
        <v>1</v>
      </c>
      <c r="B27">
        <v>120</v>
      </c>
      <c r="C27" t="s">
        <v>89</v>
      </c>
      <c r="I27">
        <v>1</v>
      </c>
      <c r="J27">
        <v>30000</v>
      </c>
      <c r="K27" t="s">
        <v>90</v>
      </c>
    </row>
    <row r="28" spans="1:11">
      <c r="A28">
        <v>100</v>
      </c>
      <c r="B28">
        <v>40</v>
      </c>
      <c r="C28" t="s">
        <v>92</v>
      </c>
      <c r="I28">
        <v>1</v>
      </c>
      <c r="J28">
        <v>123600</v>
      </c>
      <c r="K28" t="s">
        <v>93</v>
      </c>
    </row>
    <row r="29" spans="1:11">
      <c r="A29">
        <v>1</v>
      </c>
      <c r="B29">
        <v>14</v>
      </c>
      <c r="C29" t="s">
        <v>95</v>
      </c>
      <c r="I29">
        <v>1</v>
      </c>
      <c r="J29">
        <v>3000</v>
      </c>
      <c r="K29" t="s">
        <v>96</v>
      </c>
    </row>
    <row r="30" spans="1:11">
      <c r="A30">
        <v>1</v>
      </c>
      <c r="B30">
        <v>14</v>
      </c>
      <c r="C30" t="s">
        <v>98</v>
      </c>
      <c r="I30">
        <v>1</v>
      </c>
      <c r="J30">
        <v>1750</v>
      </c>
      <c r="K30" t="s">
        <v>106</v>
      </c>
    </row>
    <row r="31" spans="1:11">
      <c r="A31">
        <v>1</v>
      </c>
      <c r="B31">
        <v>40</v>
      </c>
      <c r="C31" t="s">
        <v>101</v>
      </c>
      <c r="I31">
        <v>1</v>
      </c>
      <c r="J31">
        <v>1450</v>
      </c>
      <c r="K31" t="s">
        <v>107</v>
      </c>
    </row>
    <row r="36" spans="1:7">
      <c r="A36" t="s">
        <v>108</v>
      </c>
      <c r="B36" t="s">
        <v>109</v>
      </c>
      <c r="F36" t="s">
        <v>108</v>
      </c>
      <c r="G36" t="s">
        <v>110</v>
      </c>
    </row>
    <row r="37" spans="1:7">
      <c r="A37" t="s">
        <v>55</v>
      </c>
      <c r="B37" t="s">
        <v>111</v>
      </c>
      <c r="C37" t="s">
        <v>112</v>
      </c>
      <c r="F37" t="s">
        <v>113</v>
      </c>
      <c r="G37" t="s">
        <v>114</v>
      </c>
    </row>
    <row r="38" spans="1:7">
      <c r="A38">
        <v>1</v>
      </c>
      <c r="B38">
        <v>120</v>
      </c>
      <c r="C38">
        <v>40</v>
      </c>
      <c r="F38">
        <v>175</v>
      </c>
      <c r="G38">
        <v>145</v>
      </c>
    </row>
    <row r="39" spans="1:7">
      <c r="A39">
        <v>2</v>
      </c>
      <c r="B39">
        <v>370</v>
      </c>
      <c r="C39">
        <v>400</v>
      </c>
    </row>
    <row r="40" spans="1:7">
      <c r="A40">
        <v>3</v>
      </c>
      <c r="B40">
        <v>120</v>
      </c>
      <c r="C40">
        <v>100</v>
      </c>
    </row>
    <row r="41" spans="1:7">
      <c r="A41">
        <v>4</v>
      </c>
      <c r="B41">
        <v>40</v>
      </c>
      <c r="C41">
        <v>50</v>
      </c>
    </row>
    <row r="42" spans="1:7">
      <c r="A42">
        <v>5</v>
      </c>
      <c r="B42">
        <v>3400</v>
      </c>
      <c r="C42">
        <v>3600</v>
      </c>
    </row>
    <row r="43" spans="1:7">
      <c r="A43">
        <v>6</v>
      </c>
      <c r="B43">
        <v>600</v>
      </c>
      <c r="C43">
        <v>610</v>
      </c>
    </row>
    <row r="44" spans="1:7">
      <c r="A44">
        <v>7</v>
      </c>
      <c r="B44">
        <v>1932</v>
      </c>
      <c r="C44">
        <v>1545</v>
      </c>
    </row>
    <row r="45" spans="1:7">
      <c r="A45">
        <v>8</v>
      </c>
      <c r="B45">
        <v>966</v>
      </c>
      <c r="C45">
        <v>1159</v>
      </c>
    </row>
    <row r="46" spans="1:7">
      <c r="A46">
        <v>9</v>
      </c>
      <c r="B46">
        <v>280</v>
      </c>
      <c r="C46">
        <v>305</v>
      </c>
    </row>
    <row r="47" spans="1:7">
      <c r="A47">
        <v>10</v>
      </c>
      <c r="B47">
        <v>2900</v>
      </c>
      <c r="C47">
        <v>2600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3e4ccd9-caed-4be8-b6bf-4e96cc934dc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E60081A05AED4796BECE0A254A210A" ma:contentTypeVersion="13" ma:contentTypeDescription="Create a new document." ma:contentTypeScope="" ma:versionID="15ffcaff059885f07d23bd3895a3d490">
  <xsd:schema xmlns:xsd="http://www.w3.org/2001/XMLSchema" xmlns:xs="http://www.w3.org/2001/XMLSchema" xmlns:p="http://schemas.microsoft.com/office/2006/metadata/properties" xmlns:ns3="03e4ccd9-caed-4be8-b6bf-4e96cc934dc1" xmlns:ns4="65fe5f5a-b894-4b1e-b268-497991b8e23d" targetNamespace="http://schemas.microsoft.com/office/2006/metadata/properties" ma:root="true" ma:fieldsID="983e311603a9e70ae318548d277d04b4" ns3:_="" ns4:_="">
    <xsd:import namespace="03e4ccd9-caed-4be8-b6bf-4e96cc934dc1"/>
    <xsd:import namespace="65fe5f5a-b894-4b1e-b268-497991b8e2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e4ccd9-caed-4be8-b6bf-4e96cc934d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e5f5a-b894-4b1e-b268-497991b8e23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23D62D-CF2C-43A2-9254-32239A221274}"/>
</file>

<file path=customXml/itemProps2.xml><?xml version="1.0" encoding="utf-8"?>
<ds:datastoreItem xmlns:ds="http://schemas.openxmlformats.org/officeDocument/2006/customXml" ds:itemID="{5830F164-2BCA-4DED-9B8F-895B9A98BDCC}"/>
</file>

<file path=customXml/itemProps3.xml><?xml version="1.0" encoding="utf-8"?>
<ds:datastoreItem xmlns:ds="http://schemas.openxmlformats.org/officeDocument/2006/customXml" ds:itemID="{E2F82446-C1D0-4A8B-A003-2836AE6ED8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María José Catalán Rojas</dc:creator>
  <cp:keywords/>
  <dc:description/>
  <cp:lastModifiedBy/>
  <cp:revision/>
  <dcterms:created xsi:type="dcterms:W3CDTF">2024-10-18T19:52:41Z</dcterms:created>
  <dcterms:modified xsi:type="dcterms:W3CDTF">2024-10-22T23:49:54Z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0x01010091E60081A05AED4796BECE0A254A210A</vt:lpwstr>
  </property>
</Properties>
</file>