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  ЮРЬЕВИЧ КАРПОВ\РАСЧЕТЫ ЦЕН\"/>
    </mc:Choice>
  </mc:AlternateContent>
  <xr:revisionPtr revIDLastSave="0" documentId="13_ncr:1_{1181D65A-A53E-431C-B08E-5139D1FE4A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E25" i="1"/>
  <c r="E26" i="1"/>
  <c r="E27" i="1"/>
  <c r="E28" i="1"/>
  <c r="E29" i="1"/>
  <c r="E30" i="1"/>
  <c r="E31" i="1"/>
  <c r="E32" i="1"/>
  <c r="E4" i="1"/>
  <c r="E5" i="1"/>
  <c r="E2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K2" i="1" s="1"/>
  <c r="E19" i="1"/>
  <c r="E20" i="1"/>
  <c r="E21" i="1"/>
  <c r="E22" i="1"/>
  <c r="E23" i="1"/>
  <c r="E24" i="1"/>
  <c r="E3" i="1"/>
  <c r="K5" i="1" l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C70" i="1"/>
  <c r="E70" i="1" s="1"/>
  <c r="F70" i="1" s="1"/>
  <c r="G70" i="1" s="1"/>
  <c r="C75" i="1"/>
  <c r="C76" i="1" s="1"/>
  <c r="G27" i="2" l="1"/>
  <c r="E27" i="2"/>
  <c r="C50" i="2" s="1"/>
  <c r="I61" i="1"/>
  <c r="C31" i="2" l="1"/>
  <c r="C44" i="2" s="1"/>
  <c r="E61" i="1"/>
  <c r="C84" i="1" s="1"/>
  <c r="G61" i="1" l="1"/>
  <c r="C65" i="1" s="1"/>
  <c r="C78" i="1" s="1"/>
  <c r="C47" i="2"/>
  <c r="C52" i="2" s="1"/>
  <c r="C54" i="2" s="1"/>
  <c r="C81" i="1" l="1"/>
  <c r="C86" i="1" s="1"/>
  <c r="C88" i="1" s="1"/>
</calcChain>
</file>

<file path=xl/sharedStrings.xml><?xml version="1.0" encoding="utf-8"?>
<sst xmlns="http://schemas.openxmlformats.org/spreadsheetml/2006/main" count="156" uniqueCount="98">
  <si>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</si>
  <si>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</si>
  <si>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</si>
  <si>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</si>
  <si>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</si>
  <si>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</si>
  <si>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</si>
  <si>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</si>
  <si>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</si>
  <si>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</si>
  <si>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</si>
  <si>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</si>
  <si>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</si>
  <si>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</si>
  <si>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</si>
  <si>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</si>
  <si>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</si>
  <si>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</si>
  <si>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</si>
  <si>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</si>
  <si>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</si>
  <si>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</si>
  <si>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</si>
  <si>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</si>
  <si>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</si>
  <si>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</si>
  <si>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</si>
  <si>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</si>
  <si>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</si>
  <si>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</si>
  <si>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</si>
  <si>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</si>
  <si>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</si>
  <si>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</si>
  <si>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</si>
  <si>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</si>
  <si>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</si>
  <si>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</si>
  <si>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</si>
  <si>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</si>
  <si>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</si>
  <si>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</si>
  <si>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</si>
  <si>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</si>
  <si>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</si>
  <si>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</si>
  <si>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</si>
  <si>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</si>
  <si>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</si>
  <si>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</si>
  <si>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</si>
  <si>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</si>
  <si>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</si>
  <si>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</si>
  <si>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</si>
  <si>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</si>
  <si>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</si>
  <si>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</si>
  <si>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</si>
  <si>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</si>
  <si>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</si>
  <si>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</si>
  <si>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</si>
  <si>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Молния-12 "Выход"</t>
  </si>
  <si>
    <t>ИП 212-141 с защитной сеткой</t>
  </si>
  <si>
    <t>Иволга-ПКИ-1</t>
  </si>
  <si>
    <t>С-2000-4</t>
  </si>
  <si>
    <t>ИПР 513-10</t>
  </si>
  <si>
    <t>Источник питания РИП 12 Исп. 51</t>
  </si>
  <si>
    <t>АКБ 17 А*ч</t>
  </si>
  <si>
    <t xml:space="preserve">КПСЭнг(А)-FRLS 1х2х0,5 </t>
  </si>
  <si>
    <t xml:space="preserve">КПСЭнг(А)-FRLS 2х2х0,5 </t>
  </si>
  <si>
    <t>гофра ПЛЛ лёгкая негорючая белая</t>
  </si>
  <si>
    <t>Скоба 16-17 для монтажного пистолета</t>
  </si>
  <si>
    <t>Гвозди для прямого монтожа 3х22</t>
  </si>
  <si>
    <t>Коробка огнестойкая 100х100х40 RAL2004</t>
  </si>
  <si>
    <t>Огнестойкий кабель 4х2х0,52 Parlan UTP</t>
  </si>
  <si>
    <t>Гофра ПНД безгалогенная 350H чёрная</t>
  </si>
  <si>
    <t>Трос стальной DIN 3055 3мм</t>
  </si>
  <si>
    <t>Талреп трос-кольцо М8</t>
  </si>
  <si>
    <t>Зажим троса одинарный 5мм</t>
  </si>
  <si>
    <t>Коуш 5мм</t>
  </si>
  <si>
    <t>Анкерный болт с кольцом 12х70 М10</t>
  </si>
  <si>
    <t>Сигнал-10</t>
  </si>
  <si>
    <t>Преобразователь Интерфейса С2000-ПИ</t>
  </si>
  <si>
    <t>ИП 212-141 влагозащита</t>
  </si>
  <si>
    <t>Резистор 0,25Вт, 2,2кОм</t>
  </si>
  <si>
    <t>Хомут кабельный 3,6х250мм, 50шт</t>
  </si>
  <si>
    <t>Бирка кабельная треугольник 55х55х55, 100 шт</t>
  </si>
  <si>
    <t>Подвес для крепления кабеля к тросу</t>
  </si>
  <si>
    <t>Пена двухкомпонентная огнезащитная</t>
  </si>
  <si>
    <t>Труба ВГП 21,3х2,5</t>
  </si>
  <si>
    <t>Выключатель авт</t>
  </si>
  <si>
    <t>Кабель ВВГ-нг(А)-FRLSLTx 3х1,5</t>
  </si>
  <si>
    <t>ИТОГО МАТЕРИАЛЫ</t>
  </si>
  <si>
    <t>ИТОГО МОНТАЖ</t>
  </si>
  <si>
    <t>Общая сумма</t>
  </si>
  <si>
    <t>ПУСКОНАЛАДКА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</si>
</sst>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#,##0.00\ _₽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right"/>
    </xf>
    <xf numFmtId="4" fontId="2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2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2" fillId="0" borderId="0" xfId="0" applyNumberFormat="1" applyFont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3" fontId="0" fillId="0" borderId="0" xfId="0" applyNumberFormat="1"/>
    <xf numFmtId="0" fontId="7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8" fillId="0" borderId="0" xfId="0" applyFont="1"/>
    <xf numFmtId="0" fontId="9" fillId="0" borderId="0" xfId="0" applyFont="1" applyFill="1"/>
    <xf numFmtId="0" fontId="0" fillId="0" borderId="0" xfId="0" applyFont="1"/>
    <xf numFmtId="166" fontId="0" fillId="0" borderId="0" xfId="0" applyNumberFormat="1" applyFont="1"/>
    <xf numFmtId="0" fontId="0" fillId="0" borderId="0" xfId="0" applyFont="1" applyAlignment="1">
      <alignment horizontal="center" vertical="center"/>
    </xf>
    <xf numFmtId="166" fontId="10" fillId="0" borderId="0" xfId="0" applyNumberFormat="1" applyFont="1"/>
    <xf numFmtId="166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8"/>
  <sheetViews>
    <sheetView tabSelected="1" zoomScaleNormal="100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19.7109375" bestFit="1" customWidth="1"/>
    <col min="8" max="8" width="19.85546875" bestFit="1" customWidth="1"/>
    <col min="9" max="9" width="26.85546875" bestFit="1" customWidth="1"/>
    <col min="10" max="10" width="19.5703125" bestFit="1" customWidth="1"/>
    <col min="11" max="11" width="11.7109375" bestFit="1" customWidth="1"/>
    <col min="13" max="13" width="20.85546875" customWidth="1"/>
  </cols>
  <sheetData>
    <row r="1" spans="2:11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11" x14ac:dyDescent="0.25">
      <c r="B2" s="38" t="s">
        <v>83</v>
      </c>
      <c r="C2" s="43">
        <v>1</v>
      </c>
      <c r="D2" s="42">
        <v>3517</v>
      </c>
      <c r="E2" s="42">
        <f t="shared" ref="E2:E32" si="0">D2*C2</f>
        <v>3517</v>
      </c>
      <c r="F2" s="42">
        <v>3500</v>
      </c>
      <c r="G2" s="47">
        <f>F2*C2</f>
        <v>3500</v>
      </c>
      <c r="H2" s="44"/>
      <c r="I2" s="44"/>
      <c r="J2" s="41" t="s">
        <v>94</v>
      </c>
      <c r="K2" s="42">
        <f>SUM(E2:E32)</f>
        <v>233421</v>
      </c>
    </row>
    <row r="3" spans="2:11" x14ac:dyDescent="0.25">
      <c r="B3" s="38" t="s">
        <v>66</v>
      </c>
      <c r="C3" s="43">
        <v>2</v>
      </c>
      <c r="D3" s="42">
        <v>3517</v>
      </c>
      <c r="E3" s="42">
        <f t="shared" si="0"/>
        <v>7034</v>
      </c>
      <c r="F3" s="45">
        <v>3000</v>
      </c>
      <c r="G3" s="47">
        <f t="shared" ref="G3:G32" si="1">F3*C3</f>
        <v>6000</v>
      </c>
      <c r="H3" s="45"/>
      <c r="I3" s="42"/>
      <c r="J3" s="41" t="s">
        <v>95</v>
      </c>
      <c r="K3" s="42">
        <f>SUM(G2:G32)*1.6</f>
        <v>374691.2</v>
      </c>
    </row>
    <row r="4" spans="2:11" x14ac:dyDescent="0.25">
      <c r="B4" s="26" t="s">
        <v>84</v>
      </c>
      <c r="C4" s="43">
        <v>1</v>
      </c>
      <c r="D4" s="42">
        <v>4368</v>
      </c>
      <c r="E4" s="42">
        <f t="shared" si="0"/>
        <v>4368</v>
      </c>
      <c r="F4" s="45">
        <v>1500</v>
      </c>
      <c r="G4" s="47">
        <f t="shared" si="1"/>
        <v>1500</v>
      </c>
      <c r="H4" s="45"/>
      <c r="I4" s="42"/>
      <c r="J4" s="41" t="s">
        <v>97</v>
      </c>
      <c r="K4" s="42">
        <v>25000</v>
      </c>
    </row>
    <row r="5" spans="2:11" x14ac:dyDescent="0.25">
      <c r="B5" s="26" t="s">
        <v>85</v>
      </c>
      <c r="C5" s="43">
        <v>9</v>
      </c>
      <c r="D5" s="42">
        <v>825</v>
      </c>
      <c r="E5" s="42">
        <f t="shared" si="0"/>
        <v>7425</v>
      </c>
      <c r="F5" s="45">
        <v>850</v>
      </c>
      <c r="G5" s="47">
        <f t="shared" si="1"/>
        <v>7650</v>
      </c>
      <c r="H5" s="45"/>
      <c r="I5" s="42"/>
      <c r="J5" s="41" t="s">
        <v>96</v>
      </c>
      <c r="K5" s="42">
        <f>K3+K2+K4</f>
        <v>633112.19999999995</v>
      </c>
    </row>
    <row r="6" spans="2:11" x14ac:dyDescent="0.25">
      <c r="B6" s="38" t="s">
        <v>64</v>
      </c>
      <c r="C6" s="43">
        <v>51</v>
      </c>
      <c r="D6" s="42">
        <v>775</v>
      </c>
      <c r="E6" s="42">
        <f t="shared" si="0"/>
        <v>39525</v>
      </c>
      <c r="F6" s="45">
        <v>850</v>
      </c>
      <c r="G6" s="47">
        <f t="shared" si="1"/>
        <v>43350</v>
      </c>
      <c r="H6" s="45"/>
      <c r="I6" s="42"/>
      <c r="J6" s="41"/>
      <c r="K6" s="41"/>
    </row>
    <row r="7" spans="2:11" x14ac:dyDescent="0.25">
      <c r="B7" s="38" t="s">
        <v>67</v>
      </c>
      <c r="C7" s="43">
        <v>9</v>
      </c>
      <c r="D7" s="42">
        <v>388</v>
      </c>
      <c r="E7" s="42">
        <f t="shared" si="0"/>
        <v>3492</v>
      </c>
      <c r="F7" s="45">
        <v>700</v>
      </c>
      <c r="G7" s="47">
        <f t="shared" si="1"/>
        <v>6300</v>
      </c>
      <c r="H7" s="45"/>
      <c r="I7" s="42"/>
      <c r="J7" s="41"/>
      <c r="K7" s="41"/>
    </row>
    <row r="8" spans="2:11" x14ac:dyDescent="0.25">
      <c r="B8" s="38" t="s">
        <v>63</v>
      </c>
      <c r="C8" s="43">
        <v>7</v>
      </c>
      <c r="D8" s="42">
        <v>342</v>
      </c>
      <c r="E8" s="42">
        <f t="shared" si="0"/>
        <v>2394</v>
      </c>
      <c r="F8" s="45">
        <v>750</v>
      </c>
      <c r="G8" s="47">
        <f t="shared" si="1"/>
        <v>5250</v>
      </c>
      <c r="H8" s="45"/>
      <c r="I8" s="42"/>
      <c r="J8" s="41"/>
      <c r="K8" s="41"/>
    </row>
    <row r="9" spans="2:11" x14ac:dyDescent="0.25">
      <c r="B9" s="38" t="s">
        <v>65</v>
      </c>
      <c r="C9" s="43">
        <v>8</v>
      </c>
      <c r="D9" s="42">
        <v>317</v>
      </c>
      <c r="E9" s="42">
        <f t="shared" si="0"/>
        <v>2536</v>
      </c>
      <c r="F9" s="45">
        <v>750</v>
      </c>
      <c r="G9" s="47">
        <f t="shared" si="1"/>
        <v>6000</v>
      </c>
      <c r="H9" s="45"/>
      <c r="I9" s="42"/>
      <c r="J9" s="41"/>
      <c r="K9" s="41"/>
    </row>
    <row r="10" spans="2:11" x14ac:dyDescent="0.25">
      <c r="B10" s="38" t="s">
        <v>68</v>
      </c>
      <c r="C10" s="43">
        <v>3</v>
      </c>
      <c r="D10" s="42">
        <v>7527</v>
      </c>
      <c r="E10" s="42">
        <f t="shared" si="0"/>
        <v>22581</v>
      </c>
      <c r="F10" s="45">
        <v>3200</v>
      </c>
      <c r="G10" s="47">
        <f t="shared" si="1"/>
        <v>9600</v>
      </c>
      <c r="H10" s="45"/>
      <c r="I10" s="42"/>
      <c r="J10" s="41"/>
      <c r="K10" s="41"/>
    </row>
    <row r="11" spans="2:11" x14ac:dyDescent="0.25">
      <c r="B11" s="38" t="s">
        <v>69</v>
      </c>
      <c r="C11" s="46">
        <v>3</v>
      </c>
      <c r="D11" s="42">
        <v>2717</v>
      </c>
      <c r="E11" s="42">
        <f t="shared" si="0"/>
        <v>8151</v>
      </c>
      <c r="F11" s="45">
        <v>100</v>
      </c>
      <c r="G11" s="47">
        <f t="shared" si="1"/>
        <v>300</v>
      </c>
      <c r="H11" s="45"/>
      <c r="I11" s="42"/>
      <c r="J11" s="41"/>
      <c r="K11" s="41"/>
    </row>
    <row r="12" spans="2:11" x14ac:dyDescent="0.25">
      <c r="B12" s="26" t="s">
        <v>70</v>
      </c>
      <c r="C12" s="46">
        <v>455</v>
      </c>
      <c r="D12" s="42">
        <v>21</v>
      </c>
      <c r="E12" s="42">
        <f t="shared" si="0"/>
        <v>9555</v>
      </c>
      <c r="F12" s="45">
        <v>70</v>
      </c>
      <c r="G12" s="47">
        <f t="shared" si="1"/>
        <v>31850</v>
      </c>
      <c r="H12" s="45"/>
      <c r="I12" s="42"/>
      <c r="J12" s="41"/>
      <c r="K12" s="41"/>
    </row>
    <row r="13" spans="2:11" x14ac:dyDescent="0.25">
      <c r="B13" s="26" t="s">
        <v>71</v>
      </c>
      <c r="C13" s="46">
        <v>138</v>
      </c>
      <c r="D13" s="42">
        <v>41</v>
      </c>
      <c r="E13" s="42">
        <f t="shared" si="0"/>
        <v>5658</v>
      </c>
      <c r="F13" s="45">
        <v>75</v>
      </c>
      <c r="G13" s="47">
        <f t="shared" si="1"/>
        <v>10350</v>
      </c>
      <c r="H13" s="45"/>
      <c r="I13" s="42"/>
      <c r="J13" s="41"/>
      <c r="K13" s="41"/>
    </row>
    <row r="14" spans="2:11" x14ac:dyDescent="0.25">
      <c r="B14" s="38" t="s">
        <v>72</v>
      </c>
      <c r="C14" s="46">
        <v>600</v>
      </c>
      <c r="D14" s="42">
        <v>94</v>
      </c>
      <c r="E14" s="42">
        <f t="shared" si="0"/>
        <v>56400</v>
      </c>
      <c r="F14" s="45">
        <v>60</v>
      </c>
      <c r="G14" s="47">
        <f t="shared" si="1"/>
        <v>36000</v>
      </c>
      <c r="H14" s="45"/>
      <c r="I14" s="42"/>
      <c r="J14" s="41"/>
      <c r="K14" s="41"/>
    </row>
    <row r="15" spans="2:11" x14ac:dyDescent="0.25">
      <c r="B15" s="26" t="s">
        <v>73</v>
      </c>
      <c r="C15" s="46">
        <v>1965</v>
      </c>
      <c r="D15" s="42">
        <v>7</v>
      </c>
      <c r="E15" s="42">
        <f t="shared" si="0"/>
        <v>13755</v>
      </c>
      <c r="F15" s="45">
        <v>4</v>
      </c>
      <c r="G15" s="47">
        <f t="shared" si="1"/>
        <v>7860</v>
      </c>
      <c r="H15" s="45"/>
      <c r="I15" s="42"/>
      <c r="J15" s="41"/>
      <c r="K15" s="41"/>
    </row>
    <row r="16" spans="2:11" x14ac:dyDescent="0.25">
      <c r="B16" s="38" t="s">
        <v>74</v>
      </c>
      <c r="C16" s="46">
        <v>2160</v>
      </c>
      <c r="D16" s="42">
        <v>1.7</v>
      </c>
      <c r="E16" s="42">
        <f t="shared" si="0"/>
        <v>3672</v>
      </c>
      <c r="F16" s="45">
        <v>1</v>
      </c>
      <c r="G16" s="47">
        <f t="shared" si="1"/>
        <v>2160</v>
      </c>
      <c r="H16" s="45"/>
      <c r="I16" s="42"/>
      <c r="J16" s="41"/>
      <c r="K16" s="41"/>
    </row>
    <row r="17" spans="2:13" x14ac:dyDescent="0.25">
      <c r="B17" s="38" t="s">
        <v>75</v>
      </c>
      <c r="C17" s="46">
        <v>8</v>
      </c>
      <c r="D17" s="42">
        <v>1973</v>
      </c>
      <c r="E17" s="42">
        <f t="shared" si="0"/>
        <v>15784</v>
      </c>
      <c r="F17" s="45">
        <v>850</v>
      </c>
      <c r="G17" s="47">
        <f t="shared" si="1"/>
        <v>6800</v>
      </c>
      <c r="H17" s="45"/>
      <c r="I17" s="42"/>
      <c r="J17" s="41"/>
      <c r="K17" s="41"/>
    </row>
    <row r="18" spans="2:13" x14ac:dyDescent="0.25">
      <c r="B18" s="38" t="s">
        <v>76</v>
      </c>
      <c r="C18" s="46">
        <v>180</v>
      </c>
      <c r="D18" s="42">
        <v>59</v>
      </c>
      <c r="E18" s="42">
        <f t="shared" si="0"/>
        <v>10620</v>
      </c>
      <c r="F18" s="45">
        <v>130</v>
      </c>
      <c r="G18" s="47">
        <f t="shared" si="1"/>
        <v>23400</v>
      </c>
      <c r="H18" s="45"/>
      <c r="I18" s="42"/>
      <c r="J18" s="41"/>
      <c r="K18" s="41"/>
    </row>
    <row r="19" spans="2:13" x14ac:dyDescent="0.25">
      <c r="B19" s="38" t="s">
        <v>77</v>
      </c>
      <c r="C19" s="46">
        <v>110</v>
      </c>
      <c r="D19" s="42">
        <v>25</v>
      </c>
      <c r="E19" s="42">
        <f t="shared" si="0"/>
        <v>2750</v>
      </c>
      <c r="F19" s="45">
        <v>60</v>
      </c>
      <c r="G19" s="47">
        <f t="shared" si="1"/>
        <v>6600</v>
      </c>
      <c r="H19" s="45"/>
      <c r="I19" s="42"/>
      <c r="J19" s="41"/>
      <c r="K19" s="41"/>
    </row>
    <row r="20" spans="2:13" x14ac:dyDescent="0.25">
      <c r="B20" s="38" t="s">
        <v>78</v>
      </c>
      <c r="C20" s="46">
        <v>75</v>
      </c>
      <c r="D20" s="42">
        <v>28</v>
      </c>
      <c r="E20" s="42">
        <f t="shared" si="0"/>
        <v>2100</v>
      </c>
      <c r="F20" s="45">
        <v>60</v>
      </c>
      <c r="G20" s="47">
        <f t="shared" si="1"/>
        <v>4500</v>
      </c>
      <c r="H20" s="45"/>
      <c r="I20" s="42"/>
      <c r="J20" s="41"/>
      <c r="K20" s="41"/>
    </row>
    <row r="21" spans="2:13" x14ac:dyDescent="0.25">
      <c r="B21" s="38" t="s">
        <v>79</v>
      </c>
      <c r="C21" s="46">
        <v>6</v>
      </c>
      <c r="D21" s="42">
        <v>101</v>
      </c>
      <c r="E21" s="42">
        <f t="shared" si="0"/>
        <v>606</v>
      </c>
      <c r="F21" s="45">
        <v>300</v>
      </c>
      <c r="G21" s="47">
        <f t="shared" si="1"/>
        <v>1800</v>
      </c>
      <c r="H21" s="45"/>
      <c r="I21" s="42"/>
      <c r="J21" s="41"/>
      <c r="K21" s="41"/>
    </row>
    <row r="22" spans="2:13" x14ac:dyDescent="0.25">
      <c r="B22" s="38" t="s">
        <v>80</v>
      </c>
      <c r="C22" s="46">
        <v>18</v>
      </c>
      <c r="D22" s="42">
        <v>25</v>
      </c>
      <c r="E22" s="42">
        <f t="shared" si="0"/>
        <v>450</v>
      </c>
      <c r="F22" s="45">
        <v>120</v>
      </c>
      <c r="G22" s="47">
        <f t="shared" si="1"/>
        <v>2160</v>
      </c>
      <c r="H22" s="45"/>
      <c r="I22" s="42"/>
      <c r="J22" s="41"/>
      <c r="K22" s="41"/>
    </row>
    <row r="23" spans="2:13" x14ac:dyDescent="0.25">
      <c r="B23" s="38" t="s">
        <v>81</v>
      </c>
      <c r="C23" s="46">
        <v>6</v>
      </c>
      <c r="D23" s="42">
        <v>16</v>
      </c>
      <c r="E23" s="42">
        <f t="shared" si="0"/>
        <v>96</v>
      </c>
      <c r="F23" s="45">
        <v>100</v>
      </c>
      <c r="G23" s="47">
        <f t="shared" si="1"/>
        <v>600</v>
      </c>
      <c r="H23" s="45"/>
      <c r="I23" s="42"/>
      <c r="J23" s="41"/>
      <c r="K23" s="41"/>
    </row>
    <row r="24" spans="2:13" x14ac:dyDescent="0.25">
      <c r="B24" s="38" t="s">
        <v>82</v>
      </c>
      <c r="C24" s="46">
        <v>6</v>
      </c>
      <c r="D24" s="42">
        <v>104</v>
      </c>
      <c r="E24" s="42">
        <f t="shared" si="0"/>
        <v>624</v>
      </c>
      <c r="F24" s="45">
        <v>500</v>
      </c>
      <c r="G24" s="47">
        <f t="shared" si="1"/>
        <v>3000</v>
      </c>
      <c r="H24" s="45"/>
      <c r="I24" s="42"/>
      <c r="J24" s="41"/>
      <c r="K24" s="41"/>
    </row>
    <row r="25" spans="2:13" x14ac:dyDescent="0.25">
      <c r="B25" s="26" t="s">
        <v>86</v>
      </c>
      <c r="C25" s="43">
        <v>70</v>
      </c>
      <c r="D25" s="42">
        <v>2</v>
      </c>
      <c r="E25" s="42">
        <f t="shared" si="0"/>
        <v>140</v>
      </c>
      <c r="F25" s="45">
        <v>1</v>
      </c>
      <c r="G25" s="47">
        <f t="shared" si="1"/>
        <v>70</v>
      </c>
      <c r="H25" s="45"/>
      <c r="I25" s="42"/>
      <c r="J25" s="41"/>
      <c r="K25" s="41"/>
    </row>
    <row r="26" spans="2:13" x14ac:dyDescent="0.25">
      <c r="B26" s="26" t="s">
        <v>87</v>
      </c>
      <c r="C26" s="43">
        <v>1</v>
      </c>
      <c r="D26" s="42">
        <v>188</v>
      </c>
      <c r="E26" s="42">
        <f t="shared" si="0"/>
        <v>188</v>
      </c>
      <c r="F26" s="45">
        <v>2</v>
      </c>
      <c r="G26" s="47">
        <f t="shared" si="1"/>
        <v>2</v>
      </c>
      <c r="H26" s="45"/>
      <c r="I26" s="42"/>
      <c r="J26" s="41"/>
      <c r="K26" s="41"/>
    </row>
    <row r="27" spans="2:13" s="25" customFormat="1" x14ac:dyDescent="0.25">
      <c r="B27" s="26" t="s">
        <v>88</v>
      </c>
      <c r="C27" s="43">
        <v>1</v>
      </c>
      <c r="D27" s="42">
        <v>340</v>
      </c>
      <c r="E27" s="42">
        <f t="shared" si="0"/>
        <v>340</v>
      </c>
      <c r="F27" s="45">
        <v>5</v>
      </c>
      <c r="G27" s="47">
        <f t="shared" si="1"/>
        <v>5</v>
      </c>
      <c r="H27" s="45"/>
      <c r="I27" s="42"/>
      <c r="J27" s="45"/>
      <c r="K27" s="45"/>
      <c r="M27"/>
    </row>
    <row r="28" spans="2:13" s="25" customFormat="1" x14ac:dyDescent="0.25">
      <c r="B28" s="26" t="s">
        <v>89</v>
      </c>
      <c r="C28" s="43">
        <v>225</v>
      </c>
      <c r="D28" s="42">
        <v>16</v>
      </c>
      <c r="E28" s="42">
        <f t="shared" si="0"/>
        <v>3600</v>
      </c>
      <c r="F28" s="45">
        <v>1</v>
      </c>
      <c r="G28" s="47">
        <f t="shared" si="1"/>
        <v>225</v>
      </c>
      <c r="H28" s="45"/>
      <c r="I28" s="42"/>
      <c r="J28" s="45"/>
      <c r="K28" s="45"/>
    </row>
    <row r="29" spans="2:13" x14ac:dyDescent="0.25">
      <c r="B29" s="26" t="s">
        <v>90</v>
      </c>
      <c r="C29" s="43">
        <v>2</v>
      </c>
      <c r="D29" s="42">
        <v>570</v>
      </c>
      <c r="E29" s="42">
        <f t="shared" si="0"/>
        <v>1140</v>
      </c>
      <c r="F29" s="45">
        <v>300</v>
      </c>
      <c r="G29" s="47">
        <f t="shared" si="1"/>
        <v>600</v>
      </c>
      <c r="H29" s="45"/>
      <c r="I29" s="42"/>
      <c r="J29" s="42"/>
      <c r="K29" s="42"/>
      <c r="M29" s="25"/>
    </row>
    <row r="30" spans="2:13" x14ac:dyDescent="0.25">
      <c r="B30" s="26" t="s">
        <v>91</v>
      </c>
      <c r="C30" s="43">
        <v>10</v>
      </c>
      <c r="D30" s="42">
        <v>162</v>
      </c>
      <c r="E30" s="42">
        <f t="shared" si="0"/>
        <v>1620</v>
      </c>
      <c r="F30" s="45">
        <v>300</v>
      </c>
      <c r="G30" s="47">
        <f t="shared" si="1"/>
        <v>3000</v>
      </c>
      <c r="H30" s="45"/>
      <c r="I30" s="42"/>
      <c r="J30" s="42"/>
      <c r="K30" s="42"/>
      <c r="M30" s="25"/>
    </row>
    <row r="31" spans="2:13" x14ac:dyDescent="0.25">
      <c r="B31" s="26" t="s">
        <v>92</v>
      </c>
      <c r="C31" s="43">
        <v>3</v>
      </c>
      <c r="D31" s="42">
        <v>150</v>
      </c>
      <c r="E31" s="42">
        <f t="shared" si="0"/>
        <v>450</v>
      </c>
      <c r="F31" s="45">
        <v>350</v>
      </c>
      <c r="G31" s="47">
        <f t="shared" si="1"/>
        <v>1050</v>
      </c>
      <c r="H31" s="45"/>
      <c r="I31" s="42"/>
      <c r="J31" s="42"/>
      <c r="K31" s="42"/>
    </row>
    <row r="32" spans="2:13" x14ac:dyDescent="0.25">
      <c r="B32" s="26" t="s">
        <v>93</v>
      </c>
      <c r="C32" s="43">
        <v>30</v>
      </c>
      <c r="D32" s="42">
        <v>95</v>
      </c>
      <c r="E32" s="42">
        <f t="shared" si="0"/>
        <v>2850</v>
      </c>
      <c r="F32" s="45">
        <v>90</v>
      </c>
      <c r="G32" s="47">
        <f t="shared" si="1"/>
        <v>2700</v>
      </c>
      <c r="H32" s="45"/>
      <c r="I32" s="42"/>
      <c r="J32" s="42"/>
      <c r="K32" s="42"/>
    </row>
    <row r="33" spans="2:8" x14ac:dyDescent="0.25">
      <c r="B33" s="26"/>
      <c r="D33" s="34"/>
      <c r="F33" s="25"/>
      <c r="H33" s="25"/>
    </row>
    <row r="34" spans="2:8" x14ac:dyDescent="0.25">
      <c r="B34" s="26"/>
      <c r="D34" s="34"/>
      <c r="F34" s="25"/>
      <c r="H34" s="25"/>
    </row>
    <row r="35" spans="2:8" x14ac:dyDescent="0.25">
      <c r="B35" s="26"/>
      <c r="D35" s="34"/>
      <c r="F35" s="25"/>
      <c r="H35" s="25"/>
    </row>
    <row r="36" spans="2:8" x14ac:dyDescent="0.25">
      <c r="B36" s="26"/>
      <c r="D36" s="34"/>
      <c r="F36" s="25"/>
      <c r="H36" s="25"/>
    </row>
    <row r="37" spans="2:8" ht="26.25" x14ac:dyDescent="0.4">
      <c r="B37" s="40"/>
      <c r="D37" s="34"/>
      <c r="F37" s="25"/>
      <c r="G37" s="39"/>
      <c r="H37" s="25"/>
    </row>
    <row r="38" spans="2:8" x14ac:dyDescent="0.25">
      <c r="B38" s="38"/>
      <c r="D38" s="34"/>
      <c r="F38" s="25"/>
      <c r="H38" s="25"/>
    </row>
    <row r="39" spans="2:8" x14ac:dyDescent="0.25">
      <c r="B39" s="26"/>
      <c r="D39" s="34"/>
      <c r="F39" s="25"/>
      <c r="H39" s="25"/>
    </row>
    <row r="40" spans="2:8" x14ac:dyDescent="0.25">
      <c r="B40" s="26"/>
      <c r="D40" s="34"/>
      <c r="F40" s="25"/>
      <c r="H40" s="25"/>
    </row>
    <row r="41" spans="2:8" x14ac:dyDescent="0.25">
      <c r="B41" s="26"/>
      <c r="D41" s="34"/>
      <c r="F41" s="25"/>
      <c r="H41" s="25"/>
    </row>
    <row r="42" spans="2:8" x14ac:dyDescent="0.25">
      <c r="B42" s="26"/>
      <c r="D42" s="34"/>
      <c r="F42" s="25"/>
      <c r="H42" s="25"/>
    </row>
    <row r="43" spans="2:8" x14ac:dyDescent="0.25">
      <c r="B43" s="26"/>
      <c r="D43" s="34"/>
      <c r="F43" s="25"/>
      <c r="H43" s="25"/>
    </row>
    <row r="44" spans="2:8" x14ac:dyDescent="0.25">
      <c r="B44" s="26"/>
      <c r="D44" s="34"/>
      <c r="F44" s="25"/>
      <c r="H44" s="25"/>
    </row>
    <row r="45" spans="2:8" x14ac:dyDescent="0.25">
      <c r="B45" s="26"/>
      <c r="D45" s="34"/>
      <c r="F45" s="25"/>
      <c r="H45" s="25"/>
    </row>
    <row r="46" spans="2:8" x14ac:dyDescent="0.25">
      <c r="B46" s="38"/>
      <c r="D46" s="34"/>
      <c r="F46" s="25"/>
      <c r="H46" s="25"/>
    </row>
    <row r="47" spans="2:8" x14ac:dyDescent="0.25">
      <c r="B47" s="38"/>
      <c r="D47" s="34"/>
      <c r="F47" s="25"/>
      <c r="H47" s="25"/>
    </row>
    <row r="48" spans="2:8" x14ac:dyDescent="0.25">
      <c r="B48" s="38"/>
      <c r="D48" s="34"/>
      <c r="F48" s="25"/>
      <c r="H48" s="25"/>
    </row>
    <row r="49" spans="2:9" x14ac:dyDescent="0.25">
      <c r="B49" s="38"/>
      <c r="D49" s="34"/>
      <c r="F49" s="25"/>
      <c r="H49" s="25"/>
    </row>
    <row r="50" spans="2:9" x14ac:dyDescent="0.25">
      <c r="B50" s="38"/>
      <c r="D50" s="34"/>
      <c r="F50" s="25"/>
      <c r="H50" s="25"/>
    </row>
    <row r="51" spans="2:9" x14ac:dyDescent="0.25">
      <c r="B51" s="38"/>
      <c r="D51" s="34"/>
      <c r="F51" s="25"/>
      <c r="H51" s="25"/>
    </row>
    <row r="52" spans="2:9" x14ac:dyDescent="0.25">
      <c r="B52" s="38"/>
      <c r="D52" s="34"/>
      <c r="F52" s="25"/>
      <c r="H52" s="25"/>
    </row>
    <row r="53" spans="2:9" x14ac:dyDescent="0.25">
      <c r="B53" s="38"/>
      <c r="D53" s="34"/>
      <c r="F53" s="25"/>
      <c r="H53" s="25"/>
    </row>
    <row r="54" spans="2:9" x14ac:dyDescent="0.25">
      <c r="B54" s="38"/>
      <c r="D54" s="34"/>
      <c r="F54" s="25"/>
      <c r="H54" s="25"/>
    </row>
    <row r="55" spans="2:9" x14ac:dyDescent="0.25">
      <c r="B55" s="38"/>
      <c r="D55" s="34"/>
      <c r="F55" s="25"/>
      <c r="H55" s="25"/>
    </row>
    <row r="56" spans="2:9" x14ac:dyDescent="0.25">
      <c r="B56" s="38"/>
      <c r="D56" s="34"/>
      <c r="F56" s="25"/>
      <c r="H56" s="25"/>
    </row>
    <row r="57" spans="2:9" x14ac:dyDescent="0.25">
      <c r="B57" s="26"/>
    </row>
    <row r="58" spans="2:9" x14ac:dyDescent="0.25">
      <c r="B58" s="26"/>
    </row>
    <row r="59" spans="2:9" x14ac:dyDescent="0.25">
      <c r="B59" s="26"/>
    </row>
    <row r="60" spans="2:9" x14ac:dyDescent="0.25">
      <c r="B60" s="26"/>
    </row>
    <row r="61" spans="2:9" x14ac:dyDescent="0.25">
      <c r="D61" s="26" t="s">
        <v>27</v>
      </c>
      <c r="E61" s="37">
        <f>SUM(E3:E48)</f>
        <v>229904</v>
      </c>
      <c r="F61" s="27" t="s">
        <v>28</v>
      </c>
      <c r="G61" s="36">
        <f>SUM(G3:G48)*1.4</f>
        <v>322954.8</v>
      </c>
      <c r="H61" s="28" t="s">
        <v>30</v>
      </c>
      <c r="I61" s="29">
        <f>SUM(I3:I48)</f>
        <v>0</v>
      </c>
    </row>
    <row r="63" spans="2:9" x14ac:dyDescent="0.25">
      <c r="D63" s="32" t="s">
        <v>31</v>
      </c>
      <c r="E63" s="33"/>
    </row>
    <row r="65" spans="2:7" x14ac:dyDescent="0.25">
      <c r="B65" s="1" t="s">
        <v>3</v>
      </c>
      <c r="C65" s="2">
        <f>E61+G61+I61+E63</f>
        <v>552858.80000000005</v>
      </c>
      <c r="D65" s="3" t="s">
        <v>4</v>
      </c>
    </row>
    <row r="67" spans="2:7" x14ac:dyDescent="0.25">
      <c r="B67" s="4" t="s">
        <v>5</v>
      </c>
      <c r="C67" s="5">
        <v>2</v>
      </c>
      <c r="D67" s="6" t="s">
        <v>6</v>
      </c>
    </row>
    <row r="68" spans="2:7" x14ac:dyDescent="0.25">
      <c r="B68" s="7" t="s">
        <v>7</v>
      </c>
      <c r="C68" s="8">
        <v>6000</v>
      </c>
      <c r="D68" s="9" t="s">
        <v>4</v>
      </c>
    </row>
    <row r="69" spans="2:7" x14ac:dyDescent="0.25">
      <c r="B69" s="10" t="s">
        <v>8</v>
      </c>
      <c r="C69" s="11">
        <v>12</v>
      </c>
      <c r="D69" s="9" t="s">
        <v>9</v>
      </c>
      <c r="E69" t="s">
        <v>55</v>
      </c>
      <c r="F69" t="s">
        <v>56</v>
      </c>
      <c r="G69" t="s">
        <v>57</v>
      </c>
    </row>
    <row r="70" spans="2:7" ht="30" x14ac:dyDescent="0.25">
      <c r="B70" s="31" t="s">
        <v>34</v>
      </c>
      <c r="C70" s="13">
        <f>(C69*C68*C67)+E63</f>
        <v>144000</v>
      </c>
      <c r="D70" s="14" t="s">
        <v>4</v>
      </c>
      <c r="E70" s="24">
        <f>C70*0.88</f>
        <v>126720</v>
      </c>
      <c r="F70" s="24">
        <f>E70/C67</f>
        <v>63360</v>
      </c>
      <c r="G70" s="24">
        <f>F70/C69</f>
        <v>5280</v>
      </c>
    </row>
    <row r="71" spans="2:7" x14ac:dyDescent="0.25">
      <c r="B71" s="15"/>
      <c r="C71" s="16"/>
    </row>
    <row r="72" spans="2:7" x14ac:dyDescent="0.25">
      <c r="B72" s="4" t="s">
        <v>10</v>
      </c>
      <c r="C72" s="17">
        <v>16</v>
      </c>
      <c r="D72" s="6" t="s">
        <v>11</v>
      </c>
    </row>
    <row r="73" spans="2:7" x14ac:dyDescent="0.25">
      <c r="B73" s="10" t="s">
        <v>12</v>
      </c>
      <c r="C73" s="18">
        <v>10</v>
      </c>
      <c r="D73" s="9" t="s">
        <v>32</v>
      </c>
    </row>
    <row r="74" spans="2:7" x14ac:dyDescent="0.25">
      <c r="B74" s="10" t="s">
        <v>13</v>
      </c>
      <c r="C74" s="8">
        <v>51</v>
      </c>
      <c r="D74" s="9" t="s">
        <v>4</v>
      </c>
    </row>
    <row r="75" spans="2:7" ht="30" x14ac:dyDescent="0.25">
      <c r="B75" s="30" t="s">
        <v>14</v>
      </c>
      <c r="C75" s="8">
        <f>C72*2/100*C73*C74</f>
        <v>163.20000000000002</v>
      </c>
      <c r="D75" s="9" t="s">
        <v>4</v>
      </c>
    </row>
    <row r="76" spans="2:7" x14ac:dyDescent="0.25">
      <c r="B76" s="10" t="s">
        <v>15</v>
      </c>
      <c r="C76" s="13">
        <f>C69*C75</f>
        <v>1958.4</v>
      </c>
      <c r="D76" s="9" t="s">
        <v>4</v>
      </c>
    </row>
    <row r="77" spans="2:7" x14ac:dyDescent="0.25">
      <c r="B77" s="10"/>
      <c r="C77" s="16"/>
      <c r="D77" s="9"/>
    </row>
    <row r="78" spans="2:7" x14ac:dyDescent="0.25">
      <c r="B78" s="10" t="s">
        <v>16</v>
      </c>
      <c r="C78" s="13">
        <f>C65*0.06</f>
        <v>33171.527999999998</v>
      </c>
      <c r="D78" s="9" t="s">
        <v>4</v>
      </c>
    </row>
    <row r="79" spans="2:7" x14ac:dyDescent="0.25">
      <c r="B79" s="10"/>
      <c r="C79" s="16"/>
      <c r="D79" s="9"/>
    </row>
    <row r="80" spans="2:7" ht="30" x14ac:dyDescent="0.25">
      <c r="B80" s="30" t="s">
        <v>17</v>
      </c>
      <c r="C80" s="8">
        <v>0.2</v>
      </c>
      <c r="D80" s="9" t="s">
        <v>33</v>
      </c>
    </row>
    <row r="81" spans="2:4" x14ac:dyDescent="0.25">
      <c r="B81" s="19" t="s">
        <v>18</v>
      </c>
      <c r="C81" s="13">
        <f>C65*C80/100</f>
        <v>1105.7176000000002</v>
      </c>
      <c r="D81" s="14" t="s">
        <v>4</v>
      </c>
    </row>
    <row r="82" spans="2:4" x14ac:dyDescent="0.25">
      <c r="B82" s="20" t="s">
        <v>19</v>
      </c>
      <c r="C82" s="21"/>
    </row>
    <row r="83" spans="2:4" x14ac:dyDescent="0.25">
      <c r="B83" s="15"/>
      <c r="C83" s="16"/>
    </row>
    <row r="84" spans="2:4" x14ac:dyDescent="0.25">
      <c r="B84" s="1" t="s">
        <v>20</v>
      </c>
      <c r="C84" s="2">
        <f>E61</f>
        <v>229904</v>
      </c>
      <c r="D84" s="3" t="s">
        <v>4</v>
      </c>
    </row>
    <row r="85" spans="2:4" x14ac:dyDescent="0.25">
      <c r="B85" s="15"/>
      <c r="C85" s="16"/>
    </row>
    <row r="86" spans="2:4" x14ac:dyDescent="0.25">
      <c r="B86" s="4" t="s">
        <v>21</v>
      </c>
      <c r="C86" s="22">
        <f>C70+C76+C78+C81+C84+C82</f>
        <v>410139.64559999999</v>
      </c>
      <c r="D86" s="6" t="s">
        <v>4</v>
      </c>
    </row>
    <row r="87" spans="2:4" ht="15.75" thickBot="1" x14ac:dyDescent="0.3">
      <c r="B87" s="10"/>
      <c r="C87" s="21"/>
      <c r="D87" s="9"/>
    </row>
    <row r="88" spans="2:4" x14ac:dyDescent="0.25">
      <c r="B88" s="12" t="s">
        <v>22</v>
      </c>
      <c r="C88" s="23">
        <f>C65-C86</f>
        <v>142719.15440000006</v>
      </c>
      <c r="D88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60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61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58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59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62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36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37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38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39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40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41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44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43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42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54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45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46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47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48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49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50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51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52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53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55</v>
      </c>
      <c r="F35" t="s">
        <v>56</v>
      </c>
      <c r="G35" t="s">
        <v>57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2024-07-26T11:56:10Z</dcterms:modified>
</cp:coreProperties>
</file>