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7C97FE5A-72A3-49BD-871F-9B876A5F8471}" xr6:coauthVersionLast="47" xr6:coauthVersionMax="47" xr10:uidLastSave="{00000000-0000-0000-0000-000000000000}"/>
  <bookViews>
    <workbookView xWindow="1515" yWindow="1515" windowWidth="23205" windowHeight="14055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C42" i="2" l="1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68" i="1"/>
  <c r="E68" i="1" s="1"/>
  <c r="F68" i="1" s="1"/>
  <c r="G68" i="1" s="1"/>
  <c r="C73" i="1"/>
  <c r="C74" i="1" s="1"/>
  <c r="G34" i="1" l="1"/>
  <c r="G27" i="2"/>
  <c r="E27" i="2"/>
  <c r="C50" i="2" s="1"/>
  <c r="I59" i="1"/>
  <c r="E34" i="1"/>
  <c r="N26" i="1" s="1"/>
  <c r="G35" i="1" l="1"/>
  <c r="C31" i="2"/>
  <c r="C44" i="2" s="1"/>
  <c r="E59" i="1"/>
  <c r="C82" i="1" s="1"/>
  <c r="N2" i="1" l="1"/>
  <c r="G59" i="1"/>
  <c r="C63" i="1" s="1"/>
  <c r="C76" i="1" s="1"/>
  <c r="C47" i="2"/>
  <c r="C52" i="2" s="1"/>
  <c r="C54" i="2" s="1"/>
  <c r="N25" i="1" l="1"/>
  <c r="N28" i="1" s="1"/>
  <c r="C79" i="1"/>
  <c r="C84" i="1" s="1"/>
  <c r="C86" i="1" s="1"/>
</calcChain>
</file>

<file path=xl/sharedStrings.xml><?xml version="1.0" encoding="utf-8"?>
<sst xmlns="http://schemas.openxmlformats.org/spreadsheetml/2006/main" count="150" uniqueCount="92">
  <si>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</si>
  <si>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</si>
  <si>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</si>
  <si>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</si>
  <si>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</si>
  <si>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</si>
  <si>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</si>
  <si>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</si>
  <si>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</si>
  <si>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</si>
  <si>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</si>
  <si>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</si>
  <si>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</si>
  <si>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</si>
  <si>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</si>
  <si>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</si>
  <si>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</si>
  <si>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</si>
  <si>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</si>
  <si>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</si>
  <si>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</si>
  <si>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</si>
  <si>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</si>
  <si>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</si>
  <si>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</si>
  <si>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</si>
  <si>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</si>
  <si>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</si>
  <si>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</si>
  <si>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</si>
  <si>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</si>
  <si>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</si>
  <si>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</si>
  <si>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</si>
  <si>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</si>
  <si>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</si>
  <si>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</si>
  <si>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</si>
  <si>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</si>
  <si>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</si>
  <si>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</si>
  <si>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</si>
  <si>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</si>
  <si>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</si>
  <si>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</si>
  <si>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</si>
  <si>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</si>
  <si>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</si>
  <si>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</si>
  <si>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</si>
  <si>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</si>
  <si>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</si>
  <si>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</si>
  <si>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</si>
  <si>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</si>
  <si>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</si>
  <si>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</si>
  <si>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</si>
  <si>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</si>
  <si>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</si>
  <si>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</si>
  <si>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</si>
  <si>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</si>
  <si>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Молния-12 "Выход"</t>
  </si>
  <si>
    <t>ИП 212-141 с защитной сеткой</t>
  </si>
  <si>
    <t>Иволга-ПКИ-1</t>
  </si>
  <si>
    <t>ИТОГО:</t>
  </si>
  <si>
    <t>Сумма материала</t>
  </si>
  <si>
    <t>Общая цена</t>
  </si>
  <si>
    <t>Налог</t>
  </si>
  <si>
    <t>Сумма монтажных работ</t>
  </si>
  <si>
    <t>Выхлоп</t>
  </si>
  <si>
    <t>ИПР 513-10</t>
  </si>
  <si>
    <t>Источник питания РИП 12 Исп. 51</t>
  </si>
  <si>
    <t>АКБ 17 А*ч</t>
  </si>
  <si>
    <t xml:space="preserve">КПСЭнг(А)-FRLS 1х2х0,5 </t>
  </si>
  <si>
    <t xml:space="preserve">КПСЭнг(А)-FRLS 2х2х0,5 </t>
  </si>
  <si>
    <t>гофра ПЛЛ лёгкая негорючая белая</t>
  </si>
  <si>
    <t>Скоба 16-17 для монтажного пистолета</t>
  </si>
  <si>
    <t>Гвозди для прямого монтожа 3х22</t>
  </si>
  <si>
    <t>Коробка огнестойкая 100х100х40 RAL2004</t>
  </si>
  <si>
    <t>Огнестойкий кабель 4х2х0,52 Parlan UTP</t>
  </si>
  <si>
    <t>Гофра ПНД безгалогенная 350H чёрная</t>
  </si>
  <si>
    <t>Трос стальной DIN 3055 3мм</t>
  </si>
  <si>
    <t>Зажим троса одинарный 5мм</t>
  </si>
  <si>
    <t>Коуш 5мм</t>
  </si>
  <si>
    <t>Анкерный болт с кольцом 12х70 М10</t>
  </si>
  <si>
    <t>??</t>
  </si>
  <si>
    <t>Сигнал-10</t>
  </si>
  <si>
    <t>Преобразователь Интерфейса С2000-ПИ</t>
  </si>
  <si>
    <t xml:space="preserve">ИП 212-141 </t>
  </si>
  <si>
    <t>Талреп крюк-кольцо М8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</si>
</sst>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7" fillId="0" borderId="0" xfId="0" applyFont="1"/>
    <xf numFmtId="0" fontId="8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86"/>
  <sheetViews>
    <sheetView tabSelected="1" zoomScale="85" zoomScaleNormal="85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9" width="20.140625" customWidth="1"/>
    <col min="13" max="13" width="20.85546875" customWidth="1"/>
  </cols>
  <sheetData>
    <row r="1" spans="2:14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14" x14ac:dyDescent="0.25">
      <c r="B2" s="38" t="s">
        <v>88</v>
      </c>
      <c r="C2">
        <v>1</v>
      </c>
      <c r="D2" s="34">
        <v>3517</v>
      </c>
      <c r="E2">
        <f t="shared" ref="E2:E23" si="0">D2*C2</f>
        <v>3517</v>
      </c>
      <c r="F2" s="25"/>
      <c r="H2" s="25">
        <v>10000</v>
      </c>
      <c r="M2" t="s">
        <v>68</v>
      </c>
      <c r="N2">
        <f>G35</f>
        <v>108376</v>
      </c>
    </row>
    <row r="3" spans="2:14" x14ac:dyDescent="0.25">
      <c r="B3" s="38" t="s">
        <v>89</v>
      </c>
      <c r="C3">
        <v>1</v>
      </c>
      <c r="D3" s="34">
        <v>4368</v>
      </c>
      <c r="E3">
        <f t="shared" si="0"/>
        <v>4368</v>
      </c>
      <c r="F3" s="25"/>
      <c r="H3" s="25"/>
    </row>
    <row r="4" spans="2:14" x14ac:dyDescent="0.25">
      <c r="B4" s="38" t="s">
        <v>64</v>
      </c>
      <c r="C4">
        <v>20</v>
      </c>
      <c r="D4" s="34">
        <v>775</v>
      </c>
      <c r="E4">
        <f t="shared" si="0"/>
        <v>15500</v>
      </c>
      <c r="F4" s="25"/>
      <c r="H4" s="25"/>
    </row>
    <row r="5" spans="2:14" x14ac:dyDescent="0.25">
      <c r="B5" s="38" t="s">
        <v>90</v>
      </c>
      <c r="C5">
        <v>9</v>
      </c>
      <c r="D5" s="34">
        <v>575</v>
      </c>
      <c r="E5">
        <f t="shared" si="0"/>
        <v>5175</v>
      </c>
      <c r="F5" s="25"/>
      <c r="H5" s="25"/>
    </row>
    <row r="6" spans="2:14" x14ac:dyDescent="0.25">
      <c r="B6" s="38" t="s">
        <v>72</v>
      </c>
      <c r="C6">
        <v>3</v>
      </c>
      <c r="D6" s="34">
        <v>388</v>
      </c>
      <c r="E6">
        <f t="shared" si="0"/>
        <v>1164</v>
      </c>
      <c r="F6" s="25"/>
      <c r="H6" s="25"/>
    </row>
    <row r="7" spans="2:14" x14ac:dyDescent="0.25">
      <c r="B7" s="38" t="s">
        <v>63</v>
      </c>
      <c r="C7">
        <v>3</v>
      </c>
      <c r="D7" s="34">
        <v>342</v>
      </c>
      <c r="E7">
        <f t="shared" si="0"/>
        <v>1026</v>
      </c>
      <c r="F7" s="25"/>
      <c r="H7" s="25"/>
    </row>
    <row r="8" spans="2:14" x14ac:dyDescent="0.25">
      <c r="B8" s="38" t="s">
        <v>65</v>
      </c>
      <c r="C8">
        <v>4</v>
      </c>
      <c r="D8" s="34">
        <v>317</v>
      </c>
      <c r="E8">
        <f t="shared" si="0"/>
        <v>1268</v>
      </c>
      <c r="F8" s="25"/>
      <c r="H8" s="25"/>
    </row>
    <row r="9" spans="2:14" x14ac:dyDescent="0.25">
      <c r="B9" s="38" t="s">
        <v>73</v>
      </c>
      <c r="C9">
        <v>1</v>
      </c>
      <c r="D9" s="34">
        <v>7527</v>
      </c>
      <c r="E9">
        <f t="shared" si="0"/>
        <v>7527</v>
      </c>
      <c r="F9" s="25"/>
      <c r="H9" s="25"/>
    </row>
    <row r="10" spans="2:14" x14ac:dyDescent="0.25">
      <c r="B10" s="38" t="s">
        <v>74</v>
      </c>
      <c r="C10" s="25">
        <v>1</v>
      </c>
      <c r="D10" s="34">
        <v>2717</v>
      </c>
      <c r="E10">
        <f t="shared" si="0"/>
        <v>2717</v>
      </c>
      <c r="F10" s="25"/>
      <c r="H10" s="25"/>
    </row>
    <row r="11" spans="2:14" x14ac:dyDescent="0.25">
      <c r="B11" s="26" t="s">
        <v>75</v>
      </c>
      <c r="C11" s="25">
        <v>240</v>
      </c>
      <c r="D11" s="34">
        <v>21</v>
      </c>
      <c r="E11">
        <f t="shared" si="0"/>
        <v>5040</v>
      </c>
      <c r="F11" s="25"/>
      <c r="H11" s="25"/>
    </row>
    <row r="12" spans="2:14" x14ac:dyDescent="0.25">
      <c r="B12" s="26" t="s">
        <v>76</v>
      </c>
      <c r="C12" s="25">
        <v>60</v>
      </c>
      <c r="D12" s="34">
        <v>41</v>
      </c>
      <c r="E12">
        <f t="shared" si="0"/>
        <v>2460</v>
      </c>
      <c r="F12" s="25"/>
      <c r="H12" s="25"/>
    </row>
    <row r="13" spans="2:14" x14ac:dyDescent="0.25">
      <c r="B13" s="38" t="s">
        <v>77</v>
      </c>
      <c r="C13" s="25">
        <v>300</v>
      </c>
      <c r="D13" s="34">
        <v>94</v>
      </c>
      <c r="E13">
        <f t="shared" si="0"/>
        <v>28200</v>
      </c>
      <c r="F13" s="25"/>
      <c r="H13" s="25"/>
      <c r="I13" t="s">
        <v>87</v>
      </c>
    </row>
    <row r="14" spans="2:14" x14ac:dyDescent="0.25">
      <c r="B14" s="26" t="s">
        <v>78</v>
      </c>
      <c r="C14" s="25">
        <v>900</v>
      </c>
      <c r="D14" s="34">
        <v>7</v>
      </c>
      <c r="E14">
        <f t="shared" si="0"/>
        <v>6300</v>
      </c>
      <c r="F14" s="25"/>
      <c r="H14" s="25"/>
    </row>
    <row r="15" spans="2:14" x14ac:dyDescent="0.25">
      <c r="B15" s="38" t="s">
        <v>79</v>
      </c>
      <c r="C15" s="25">
        <v>900</v>
      </c>
      <c r="D15" s="34">
        <v>1.7</v>
      </c>
      <c r="E15">
        <f t="shared" si="0"/>
        <v>1530</v>
      </c>
      <c r="F15" s="25"/>
      <c r="H15" s="25"/>
    </row>
    <row r="16" spans="2:14" x14ac:dyDescent="0.25">
      <c r="B16" s="38" t="s">
        <v>80</v>
      </c>
      <c r="C16" s="25">
        <v>4</v>
      </c>
      <c r="D16" s="34">
        <v>1973</v>
      </c>
      <c r="E16">
        <f t="shared" si="0"/>
        <v>7892</v>
      </c>
      <c r="F16" s="25"/>
      <c r="H16" s="25"/>
    </row>
    <row r="17" spans="2:14" x14ac:dyDescent="0.25">
      <c r="B17" s="38" t="s">
        <v>81</v>
      </c>
      <c r="C17" s="25">
        <v>50</v>
      </c>
      <c r="D17" s="34">
        <v>40</v>
      </c>
      <c r="E17">
        <f t="shared" si="0"/>
        <v>2000</v>
      </c>
      <c r="F17" s="25"/>
      <c r="H17" s="25"/>
    </row>
    <row r="18" spans="2:14" x14ac:dyDescent="0.25">
      <c r="B18" s="38" t="s">
        <v>82</v>
      </c>
      <c r="C18" s="25">
        <v>50</v>
      </c>
      <c r="D18" s="34">
        <v>25</v>
      </c>
      <c r="E18">
        <f t="shared" si="0"/>
        <v>1250</v>
      </c>
      <c r="F18" s="25"/>
      <c r="H18" s="25"/>
    </row>
    <row r="19" spans="2:14" x14ac:dyDescent="0.25">
      <c r="B19" s="38" t="s">
        <v>83</v>
      </c>
      <c r="C19" s="25">
        <v>25</v>
      </c>
      <c r="D19" s="34">
        <v>34</v>
      </c>
      <c r="E19">
        <f t="shared" si="0"/>
        <v>850</v>
      </c>
      <c r="F19" s="25"/>
      <c r="H19" s="25"/>
    </row>
    <row r="20" spans="2:14" x14ac:dyDescent="0.25">
      <c r="B20" s="38" t="s">
        <v>91</v>
      </c>
      <c r="C20" s="25">
        <v>2</v>
      </c>
      <c r="D20" s="34">
        <v>101</v>
      </c>
      <c r="E20">
        <f t="shared" si="0"/>
        <v>202</v>
      </c>
      <c r="F20" s="25"/>
      <c r="H20" s="25"/>
    </row>
    <row r="21" spans="2:14" x14ac:dyDescent="0.25">
      <c r="B21" s="38" t="s">
        <v>84</v>
      </c>
      <c r="C21" s="25">
        <v>6</v>
      </c>
      <c r="D21" s="34">
        <v>25</v>
      </c>
      <c r="E21">
        <f t="shared" si="0"/>
        <v>150</v>
      </c>
      <c r="F21" s="25"/>
      <c r="H21" s="25"/>
    </row>
    <row r="22" spans="2:14" x14ac:dyDescent="0.25">
      <c r="B22" s="38" t="s">
        <v>85</v>
      </c>
      <c r="C22" s="25">
        <v>2</v>
      </c>
      <c r="D22" s="34">
        <v>16</v>
      </c>
      <c r="E22">
        <f t="shared" si="0"/>
        <v>32</v>
      </c>
      <c r="F22" s="25"/>
      <c r="H22" s="25"/>
    </row>
    <row r="23" spans="2:14" x14ac:dyDescent="0.25">
      <c r="B23" s="38" t="s">
        <v>86</v>
      </c>
      <c r="C23" s="25">
        <v>2</v>
      </c>
      <c r="D23" s="34">
        <v>104</v>
      </c>
      <c r="E23">
        <f t="shared" si="0"/>
        <v>208</v>
      </c>
      <c r="F23" s="25"/>
      <c r="H23" s="25"/>
    </row>
    <row r="24" spans="2:14" x14ac:dyDescent="0.25">
      <c r="B24" s="38"/>
      <c r="D24" s="34"/>
      <c r="F24" s="25"/>
      <c r="H24" s="25"/>
    </row>
    <row r="25" spans="2:14" s="25" customFormat="1" x14ac:dyDescent="0.25">
      <c r="B25" s="38"/>
      <c r="D25" s="39"/>
      <c r="E25"/>
      <c r="G25"/>
      <c r="I25"/>
      <c r="M25" t="s">
        <v>69</v>
      </c>
      <c r="N25" s="25">
        <f>N2*0.06</f>
        <v>6502.5599999999995</v>
      </c>
    </row>
    <row r="26" spans="2:14" s="25" customFormat="1" x14ac:dyDescent="0.25">
      <c r="B26" s="38"/>
      <c r="D26" s="39"/>
      <c r="E26"/>
      <c r="G26"/>
      <c r="I26"/>
      <c r="M26" s="25" t="s">
        <v>67</v>
      </c>
      <c r="N26" s="25">
        <f>E34</f>
        <v>98376</v>
      </c>
    </row>
    <row r="27" spans="2:14" x14ac:dyDescent="0.25">
      <c r="B27" s="38"/>
      <c r="C27" s="25"/>
      <c r="D27" s="34"/>
      <c r="F27" s="25"/>
      <c r="H27" s="25"/>
      <c r="M27" s="25" t="s">
        <v>70</v>
      </c>
      <c r="N27">
        <v>55000</v>
      </c>
    </row>
    <row r="28" spans="2:14" x14ac:dyDescent="0.25">
      <c r="B28" s="38"/>
      <c r="C28" s="25"/>
      <c r="D28" s="34"/>
      <c r="F28" s="25"/>
      <c r="H28" s="25"/>
      <c r="M28" s="25" t="s">
        <v>71</v>
      </c>
      <c r="N28">
        <f>N2-N25-N26-N27</f>
        <v>-51502.559999999998</v>
      </c>
    </row>
    <row r="29" spans="2:14" x14ac:dyDescent="0.25">
      <c r="B29" s="38"/>
      <c r="C29" s="25"/>
      <c r="D29" s="34"/>
      <c r="F29" s="25"/>
      <c r="H29" s="25"/>
    </row>
    <row r="30" spans="2:14" x14ac:dyDescent="0.25">
      <c r="B30" s="26"/>
      <c r="D30" s="34"/>
      <c r="F30" s="25"/>
      <c r="H30" s="25"/>
    </row>
    <row r="31" spans="2:14" x14ac:dyDescent="0.25">
      <c r="B31" s="26"/>
      <c r="D31" s="34"/>
      <c r="F31" s="25"/>
      <c r="H31" s="25"/>
    </row>
    <row r="32" spans="2:14" x14ac:dyDescent="0.25">
      <c r="B32" s="26"/>
      <c r="D32" s="34"/>
      <c r="F32" s="25"/>
      <c r="H32" s="25"/>
    </row>
    <row r="33" spans="2:8" x14ac:dyDescent="0.25">
      <c r="B33" s="26"/>
      <c r="D33" s="34"/>
      <c r="F33" s="25"/>
      <c r="H33" s="25"/>
    </row>
    <row r="34" spans="2:8" x14ac:dyDescent="0.25">
      <c r="B34" s="26"/>
      <c r="D34" s="34"/>
      <c r="E34">
        <f>SUM(E2:E33)</f>
        <v>98376</v>
      </c>
      <c r="F34" s="25"/>
      <c r="G34">
        <f>SUM(G2:G33)*1.4</f>
        <v>0</v>
      </c>
      <c r="H34" s="25"/>
    </row>
    <row r="35" spans="2:8" ht="26.25" x14ac:dyDescent="0.4">
      <c r="B35" s="41" t="s">
        <v>66</v>
      </c>
      <c r="D35" s="34"/>
      <c r="F35" s="25"/>
      <c r="G35" s="40">
        <f>E34+G34+H2</f>
        <v>108376</v>
      </c>
      <c r="H35" s="25"/>
    </row>
    <row r="36" spans="2:8" x14ac:dyDescent="0.25">
      <c r="B36" s="38"/>
      <c r="D36" s="34"/>
      <c r="F36" s="25"/>
      <c r="H36" s="25"/>
    </row>
    <row r="37" spans="2:8" x14ac:dyDescent="0.25">
      <c r="B37" s="26"/>
      <c r="D37" s="34"/>
      <c r="F37" s="25"/>
      <c r="H37" s="25"/>
    </row>
    <row r="38" spans="2:8" x14ac:dyDescent="0.25">
      <c r="B38" s="26"/>
      <c r="D38" s="34"/>
      <c r="F38" s="25"/>
      <c r="H38" s="25"/>
    </row>
    <row r="39" spans="2:8" x14ac:dyDescent="0.25">
      <c r="B39" s="26"/>
      <c r="D39" s="34"/>
      <c r="F39" s="25"/>
      <c r="H39" s="25"/>
    </row>
    <row r="40" spans="2:8" x14ac:dyDescent="0.25">
      <c r="B40" s="26"/>
      <c r="D40" s="34"/>
      <c r="F40" s="25"/>
      <c r="H40" s="25"/>
    </row>
    <row r="41" spans="2:8" x14ac:dyDescent="0.25">
      <c r="B41" s="26"/>
      <c r="D41" s="34"/>
      <c r="F41" s="25"/>
      <c r="H41" s="25"/>
    </row>
    <row r="42" spans="2:8" x14ac:dyDescent="0.25">
      <c r="B42" s="26"/>
      <c r="D42" s="34"/>
      <c r="F42" s="25"/>
      <c r="H42" s="25"/>
    </row>
    <row r="43" spans="2:8" x14ac:dyDescent="0.25">
      <c r="B43" s="26"/>
      <c r="D43" s="34"/>
      <c r="F43" s="25"/>
      <c r="H43" s="25"/>
    </row>
    <row r="44" spans="2:8" x14ac:dyDescent="0.25">
      <c r="B44" s="38"/>
      <c r="D44" s="34"/>
      <c r="F44" s="25"/>
      <c r="H44" s="25"/>
    </row>
    <row r="45" spans="2:8" x14ac:dyDescent="0.25">
      <c r="B45" s="38"/>
      <c r="D45" s="34"/>
      <c r="F45" s="25"/>
      <c r="H45" s="25"/>
    </row>
    <row r="46" spans="2:8" x14ac:dyDescent="0.25">
      <c r="B46" s="38"/>
      <c r="D46" s="34"/>
      <c r="F46" s="25"/>
      <c r="H46" s="25"/>
    </row>
    <row r="47" spans="2:8" x14ac:dyDescent="0.25">
      <c r="B47" s="38"/>
      <c r="D47" s="34"/>
      <c r="F47" s="25"/>
      <c r="H47" s="25"/>
    </row>
    <row r="48" spans="2:8" x14ac:dyDescent="0.25">
      <c r="B48" s="38"/>
      <c r="D48" s="34"/>
      <c r="F48" s="25"/>
      <c r="H48" s="25"/>
    </row>
    <row r="49" spans="2:9" x14ac:dyDescent="0.25">
      <c r="B49" s="38"/>
      <c r="D49" s="34"/>
      <c r="F49" s="25"/>
      <c r="H49" s="25"/>
    </row>
    <row r="50" spans="2:9" x14ac:dyDescent="0.25">
      <c r="B50" s="38"/>
      <c r="D50" s="34"/>
      <c r="F50" s="25"/>
      <c r="H50" s="25"/>
    </row>
    <row r="51" spans="2:9" x14ac:dyDescent="0.25">
      <c r="B51" s="38"/>
      <c r="D51" s="34"/>
      <c r="F51" s="25"/>
      <c r="H51" s="25"/>
    </row>
    <row r="52" spans="2:9" x14ac:dyDescent="0.25">
      <c r="B52" s="38"/>
      <c r="D52" s="34"/>
      <c r="F52" s="25"/>
      <c r="H52" s="25"/>
    </row>
    <row r="53" spans="2:9" x14ac:dyDescent="0.25">
      <c r="B53" s="38"/>
      <c r="D53" s="34"/>
      <c r="F53" s="25"/>
      <c r="H53" s="25"/>
    </row>
    <row r="54" spans="2:9" x14ac:dyDescent="0.25">
      <c r="B54" s="38"/>
      <c r="D54" s="34"/>
      <c r="F54" s="25"/>
      <c r="H54" s="25"/>
    </row>
    <row r="55" spans="2:9" x14ac:dyDescent="0.25">
      <c r="B55" s="26"/>
    </row>
    <row r="56" spans="2:9" x14ac:dyDescent="0.25">
      <c r="B56" s="26"/>
    </row>
    <row r="57" spans="2:9" x14ac:dyDescent="0.25">
      <c r="B57" s="26"/>
    </row>
    <row r="58" spans="2:9" x14ac:dyDescent="0.25">
      <c r="B58" s="26"/>
    </row>
    <row r="59" spans="2:9" x14ac:dyDescent="0.25">
      <c r="D59" s="26" t="s">
        <v>27</v>
      </c>
      <c r="E59" s="37">
        <f>SUM(E2:E46)</f>
        <v>196752</v>
      </c>
      <c r="F59" s="27" t="s">
        <v>28</v>
      </c>
      <c r="G59" s="36">
        <f>SUM(G2:G46)*1.4</f>
        <v>151726.39999999999</v>
      </c>
      <c r="H59" s="28" t="s">
        <v>30</v>
      </c>
      <c r="I59" s="29">
        <f>SUM(I2:I46)</f>
        <v>0</v>
      </c>
    </row>
    <row r="61" spans="2:9" x14ac:dyDescent="0.25">
      <c r="D61" s="32" t="s">
        <v>31</v>
      </c>
      <c r="E61" s="33"/>
    </row>
    <row r="63" spans="2:9" x14ac:dyDescent="0.25">
      <c r="B63" s="1" t="s">
        <v>3</v>
      </c>
      <c r="C63" s="2">
        <f>E59+G59+I59+E61</f>
        <v>348478.4</v>
      </c>
      <c r="D63" s="3" t="s">
        <v>4</v>
      </c>
    </row>
    <row r="65" spans="2:7" x14ac:dyDescent="0.25">
      <c r="B65" s="4" t="s">
        <v>5</v>
      </c>
      <c r="C65" s="5">
        <v>2</v>
      </c>
      <c r="D65" s="6" t="s">
        <v>6</v>
      </c>
    </row>
    <row r="66" spans="2:7" x14ac:dyDescent="0.25">
      <c r="B66" s="7" t="s">
        <v>7</v>
      </c>
      <c r="C66" s="8">
        <v>6000</v>
      </c>
      <c r="D66" s="9" t="s">
        <v>4</v>
      </c>
    </row>
    <row r="67" spans="2:7" x14ac:dyDescent="0.25">
      <c r="B67" s="10" t="s">
        <v>8</v>
      </c>
      <c r="C67" s="11">
        <v>12</v>
      </c>
      <c r="D67" s="9" t="s">
        <v>9</v>
      </c>
      <c r="E67" t="s">
        <v>55</v>
      </c>
      <c r="F67" t="s">
        <v>56</v>
      </c>
      <c r="G67" t="s">
        <v>57</v>
      </c>
    </row>
    <row r="68" spans="2:7" ht="30" x14ac:dyDescent="0.25">
      <c r="B68" s="31" t="s">
        <v>34</v>
      </c>
      <c r="C68" s="13">
        <f>(C67*C66*C65)+E61</f>
        <v>144000</v>
      </c>
      <c r="D68" s="14" t="s">
        <v>4</v>
      </c>
      <c r="E68" s="24">
        <f>C68*0.88</f>
        <v>126720</v>
      </c>
      <c r="F68" s="24">
        <f>E68/C65</f>
        <v>63360</v>
      </c>
      <c r="G68" s="24">
        <f>F68/C67</f>
        <v>5280</v>
      </c>
    </row>
    <row r="69" spans="2:7" x14ac:dyDescent="0.25">
      <c r="B69" s="15"/>
      <c r="C69" s="16"/>
    </row>
    <row r="70" spans="2:7" x14ac:dyDescent="0.25">
      <c r="B70" s="4" t="s">
        <v>10</v>
      </c>
      <c r="C70" s="17">
        <v>16</v>
      </c>
      <c r="D70" s="6" t="s">
        <v>11</v>
      </c>
    </row>
    <row r="71" spans="2:7" x14ac:dyDescent="0.25">
      <c r="B71" s="10" t="s">
        <v>12</v>
      </c>
      <c r="C71" s="18">
        <v>10</v>
      </c>
      <c r="D71" s="9" t="s">
        <v>32</v>
      </c>
    </row>
    <row r="72" spans="2:7" x14ac:dyDescent="0.25">
      <c r="B72" s="10" t="s">
        <v>13</v>
      </c>
      <c r="C72" s="8">
        <v>51</v>
      </c>
      <c r="D72" s="9" t="s">
        <v>4</v>
      </c>
    </row>
    <row r="73" spans="2:7" ht="30" x14ac:dyDescent="0.25">
      <c r="B73" s="30" t="s">
        <v>14</v>
      </c>
      <c r="C73" s="8">
        <f>C70*2/100*C71*C72</f>
        <v>163.20000000000002</v>
      </c>
      <c r="D73" s="9" t="s">
        <v>4</v>
      </c>
    </row>
    <row r="74" spans="2:7" x14ac:dyDescent="0.25">
      <c r="B74" s="10" t="s">
        <v>15</v>
      </c>
      <c r="C74" s="13">
        <f>C67*C73</f>
        <v>1958.4</v>
      </c>
      <c r="D74" s="9" t="s">
        <v>4</v>
      </c>
    </row>
    <row r="75" spans="2:7" x14ac:dyDescent="0.25">
      <c r="B75" s="10"/>
      <c r="C75" s="16"/>
      <c r="D75" s="9"/>
    </row>
    <row r="76" spans="2:7" x14ac:dyDescent="0.25">
      <c r="B76" s="10" t="s">
        <v>16</v>
      </c>
      <c r="C76" s="13">
        <f>C63*0.06</f>
        <v>20908.704000000002</v>
      </c>
      <c r="D76" s="9" t="s">
        <v>4</v>
      </c>
    </row>
    <row r="77" spans="2:7" x14ac:dyDescent="0.25">
      <c r="B77" s="10"/>
      <c r="C77" s="16"/>
      <c r="D77" s="9"/>
    </row>
    <row r="78" spans="2:7" ht="30" x14ac:dyDescent="0.25">
      <c r="B78" s="30" t="s">
        <v>17</v>
      </c>
      <c r="C78" s="8">
        <v>0.2</v>
      </c>
      <c r="D78" s="9" t="s">
        <v>33</v>
      </c>
    </row>
    <row r="79" spans="2:7" x14ac:dyDescent="0.25">
      <c r="B79" s="19" t="s">
        <v>18</v>
      </c>
      <c r="C79" s="13">
        <f>C63*C78/100</f>
        <v>696.95680000000004</v>
      </c>
      <c r="D79" s="14" t="s">
        <v>4</v>
      </c>
    </row>
    <row r="80" spans="2:7" x14ac:dyDescent="0.25">
      <c r="B80" s="20" t="s">
        <v>19</v>
      </c>
      <c r="C80" s="21"/>
    </row>
    <row r="81" spans="2:4" x14ac:dyDescent="0.25">
      <c r="B81" s="15"/>
      <c r="C81" s="16"/>
    </row>
    <row r="82" spans="2:4" x14ac:dyDescent="0.25">
      <c r="B82" s="1" t="s">
        <v>20</v>
      </c>
      <c r="C82" s="2">
        <f>E59</f>
        <v>196752</v>
      </c>
      <c r="D82" s="3" t="s">
        <v>4</v>
      </c>
    </row>
    <row r="83" spans="2:4" x14ac:dyDescent="0.25">
      <c r="B83" s="15"/>
      <c r="C83" s="16"/>
    </row>
    <row r="84" spans="2:4" x14ac:dyDescent="0.25">
      <c r="B84" s="4" t="s">
        <v>21</v>
      </c>
      <c r="C84" s="22">
        <f>C68+C74+C76+C79+C82+C80</f>
        <v>364316.06079999998</v>
      </c>
      <c r="D84" s="6" t="s">
        <v>4</v>
      </c>
    </row>
    <row r="85" spans="2:4" ht="15.75" thickBot="1" x14ac:dyDescent="0.3">
      <c r="B85" s="10"/>
      <c r="C85" s="21"/>
      <c r="D85" s="9"/>
    </row>
    <row r="86" spans="2:4" x14ac:dyDescent="0.25">
      <c r="B86" s="12" t="s">
        <v>22</v>
      </c>
      <c r="C86" s="23">
        <f>C63-C84</f>
        <v>-15837.660799999954</v>
      </c>
      <c r="D86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2024-07-26T11:12:55Z</dcterms:modified>
</cp:coreProperties>
</file>