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Maximum-pc\d\Расчеты цен\Мировые судьи\"/>
    </mc:Choice>
  </mc:AlternateContent>
  <xr:revisionPtr revIDLastSave="0" documentId="13_ncr:1_{3D40F931-EDDF-419B-9D8E-A6CCB7A207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Сибирский арсенал" sheetId="1" r:id="rId1"/>
    <sheet name="Стрелец-ПРО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" l="1"/>
  <c r="G28" i="1"/>
  <c r="G22" i="1"/>
  <c r="G21" i="1"/>
  <c r="G20" i="1"/>
  <c r="G19" i="1"/>
  <c r="G18" i="1"/>
  <c r="G17" i="1"/>
  <c r="G16" i="1"/>
  <c r="G14" i="1"/>
  <c r="G13" i="1"/>
  <c r="E21" i="1" l="1"/>
  <c r="E20" i="1"/>
  <c r="E19" i="1"/>
  <c r="E18" i="1"/>
  <c r="E17" i="1"/>
  <c r="E16" i="1"/>
  <c r="E14" i="1"/>
  <c r="E13" i="1"/>
  <c r="G15" i="1"/>
  <c r="G12" i="1"/>
  <c r="E12" i="1"/>
  <c r="G11" i="1" l="1"/>
  <c r="G10" i="1"/>
  <c r="G9" i="1"/>
  <c r="G8" i="1"/>
  <c r="G7" i="1"/>
  <c r="G6" i="1"/>
  <c r="G5" i="1"/>
  <c r="E3" i="1"/>
  <c r="E4" i="1"/>
  <c r="E28" i="1" s="1"/>
  <c r="E5" i="1"/>
  <c r="E6" i="1"/>
  <c r="E7" i="1"/>
  <c r="E8" i="1"/>
  <c r="E9" i="1"/>
  <c r="E10" i="1"/>
  <c r="E11" i="1"/>
  <c r="E15" i="1"/>
  <c r="G3" i="1"/>
  <c r="C42" i="2"/>
  <c r="C41" i="2"/>
  <c r="E36" i="2"/>
  <c r="F36" i="2" s="1"/>
  <c r="G36" i="2" s="1"/>
  <c r="C36" i="2"/>
  <c r="I25" i="2"/>
  <c r="G25" i="2"/>
  <c r="E25" i="2"/>
  <c r="I24" i="2"/>
  <c r="G24" i="2"/>
  <c r="E24" i="2"/>
  <c r="I23" i="2"/>
  <c r="G23" i="2"/>
  <c r="E23" i="2"/>
  <c r="I22" i="2"/>
  <c r="G22" i="2"/>
  <c r="E22" i="2"/>
  <c r="I21" i="2"/>
  <c r="G21" i="2"/>
  <c r="E21" i="2"/>
  <c r="I20" i="2"/>
  <c r="G20" i="2"/>
  <c r="E20" i="2"/>
  <c r="I19" i="2"/>
  <c r="G19" i="2"/>
  <c r="E19" i="2"/>
  <c r="I18" i="2"/>
  <c r="G18" i="2"/>
  <c r="E18" i="2"/>
  <c r="I17" i="2"/>
  <c r="G17" i="2"/>
  <c r="E17" i="2"/>
  <c r="I16" i="2"/>
  <c r="G16" i="2"/>
  <c r="E16" i="2"/>
  <c r="I15" i="2"/>
  <c r="G15" i="2"/>
  <c r="E15" i="2"/>
  <c r="I14" i="2"/>
  <c r="G14" i="2"/>
  <c r="E14" i="2"/>
  <c r="I13" i="2"/>
  <c r="G13" i="2"/>
  <c r="E13" i="2"/>
  <c r="I12" i="2"/>
  <c r="G12" i="2"/>
  <c r="E12" i="2"/>
  <c r="I11" i="2"/>
  <c r="G11" i="2"/>
  <c r="E11" i="2"/>
  <c r="I10" i="2"/>
  <c r="G10" i="2"/>
  <c r="E10" i="2"/>
  <c r="I9" i="2"/>
  <c r="G9" i="2"/>
  <c r="E9" i="2"/>
  <c r="I8" i="2"/>
  <c r="G8" i="2"/>
  <c r="E8" i="2"/>
  <c r="I7" i="2"/>
  <c r="G7" i="2"/>
  <c r="E7" i="2"/>
  <c r="I6" i="2"/>
  <c r="G6" i="2"/>
  <c r="E6" i="2"/>
  <c r="I5" i="2"/>
  <c r="G5" i="2"/>
  <c r="E5" i="2"/>
  <c r="I4" i="2"/>
  <c r="G4" i="2"/>
  <c r="E4" i="2"/>
  <c r="I3" i="2"/>
  <c r="G3" i="2"/>
  <c r="E3" i="2"/>
  <c r="I2" i="2"/>
  <c r="I27" i="2" s="1"/>
  <c r="G2" i="2"/>
  <c r="E2" i="2"/>
  <c r="C37" i="1"/>
  <c r="E37" i="1" s="1"/>
  <c r="F37" i="1" s="1"/>
  <c r="G2" i="1"/>
  <c r="G4" i="1"/>
  <c r="C42" i="1"/>
  <c r="C43" i="1" s="1"/>
  <c r="G27" i="2" l="1"/>
  <c r="E27" i="2"/>
  <c r="C50" i="2" s="1"/>
  <c r="E2" i="1"/>
  <c r="C31" i="2" l="1"/>
  <c r="C44" i="2" s="1"/>
  <c r="C51" i="1"/>
  <c r="C47" i="2" l="1"/>
  <c r="C52" i="2" s="1"/>
  <c r="C54" i="2" s="1"/>
  <c r="C32" i="1" l="1"/>
  <c r="C45" i="1" s="1"/>
  <c r="C48" i="1" l="1"/>
  <c r="C53" i="1" s="1"/>
  <c r="C55" i="1" s="1"/>
</calcChain>
</file>

<file path=xl/sharedStrings.xml><?xml version="1.0" encoding="utf-8"?>
<sst xmlns="http://schemas.openxmlformats.org/spreadsheetml/2006/main" count="142" uniqueCount="83">
  <si>
    <t>Наименование</t>
  </si>
  <si>
    <t>Кол-во</t>
  </si>
  <si>
    <t>Короб 25х16 (Промрукав) (PR.0625161)</t>
  </si>
  <si>
    <t>Предполагаемая стоимость работ:</t>
  </si>
  <si>
    <t>руб.</t>
  </si>
  <si>
    <t>Количество человек:</t>
  </si>
  <si>
    <t>шт.</t>
  </si>
  <si>
    <t>Заработная плата 1 рабочего в день:</t>
  </si>
  <si>
    <t>Количество дней работы:</t>
  </si>
  <si>
    <t>дней</t>
  </si>
  <si>
    <t>Расстояние до объекта:</t>
  </si>
  <si>
    <t>км</t>
  </si>
  <si>
    <t>Расход автомобиля на 100 км:</t>
  </si>
  <si>
    <t>Стоимость 1 л А92:</t>
  </si>
  <si>
    <t>На бензин на 1 день с учетом возврата на базу:</t>
  </si>
  <si>
    <t>Общая сумма на бензин:</t>
  </si>
  <si>
    <t>Налог 6%:</t>
  </si>
  <si>
    <t>Непредвиденные (от общей стоимости работ):</t>
  </si>
  <si>
    <t>Непредвиденные расходы:</t>
  </si>
  <si>
    <t>Проектные работы</t>
  </si>
  <si>
    <t>Материалы:</t>
  </si>
  <si>
    <t>Итоговые затраты:</t>
  </si>
  <si>
    <t>Прибыль:</t>
  </si>
  <si>
    <t>Цена</t>
  </si>
  <si>
    <t>Сумма</t>
  </si>
  <si>
    <t>Монтаж цена</t>
  </si>
  <si>
    <t>Монтаж Сумма</t>
  </si>
  <si>
    <t>Итого материал</t>
  </si>
  <si>
    <t>Итого монтаж</t>
  </si>
  <si>
    <t>Сумма пусконаладка</t>
  </si>
  <si>
    <t>Итого пускрналадка</t>
  </si>
  <si>
    <t xml:space="preserve">Проект </t>
  </si>
  <si>
    <t>л.</t>
  </si>
  <si>
    <t>%.</t>
  </si>
  <si>
    <t>Общая заработная плата включая проект:</t>
  </si>
  <si>
    <t>Пусконаладка</t>
  </si>
  <si>
    <t>ВОСХОД-АП</t>
  </si>
  <si>
    <t>ТОН-038-АП</t>
  </si>
  <si>
    <t>ВС-ПИ-АП</t>
  </si>
  <si>
    <t>ИП103-5/1-АЗ</t>
  </si>
  <si>
    <t>ИВЭПР 12/3,5 2Х17-Р БР</t>
  </si>
  <si>
    <t>БЗС исп.01</t>
  </si>
  <si>
    <t>КПСнг(А)-FRLSLTx 1х2х0,5</t>
  </si>
  <si>
    <t>КПСнг(А)-FRLSLTx 1х2х0,75</t>
  </si>
  <si>
    <t>ВВГнг(А)-FRLSLTx 3x1,5</t>
  </si>
  <si>
    <t>DT 1207</t>
  </si>
  <si>
    <t>Короб 40х40 (Промрукав) (PR.0640401)</t>
  </si>
  <si>
    <t>Труба ПВХ d=16 мм (91916)</t>
  </si>
  <si>
    <t>Труба стальная ненарезная d=20 мм</t>
  </si>
  <si>
    <t>Пена огнзащитная 740 мл.</t>
  </si>
  <si>
    <t>Скоба крепежная однолапковая d=16</t>
  </si>
  <si>
    <t>Комплект для крепления ОКЛ FR ПР-25</t>
  </si>
  <si>
    <t>Дюбель металлический универсальный</t>
  </si>
  <si>
    <t>Саморез 3,5х35 мм</t>
  </si>
  <si>
    <t>DT 1218</t>
  </si>
  <si>
    <t>после обнала</t>
  </si>
  <si>
    <t>на рыло</t>
  </si>
  <si>
    <t>на рыло в день</t>
  </si>
  <si>
    <t>Аврора-Д-ПРО</t>
  </si>
  <si>
    <t>Аврора-Т-ПРО</t>
  </si>
  <si>
    <t>Рубеж-2ОП</t>
  </si>
  <si>
    <t>Рубеж-БИУ</t>
  </si>
  <si>
    <t>ИПР</t>
  </si>
  <si>
    <t>ИТОГО:</t>
  </si>
  <si>
    <t>Ручной извещатель ИПР 513-3М</t>
  </si>
  <si>
    <t>Молния-12 табло "Выход"</t>
  </si>
  <si>
    <t>Проект</t>
  </si>
  <si>
    <t>Прибор приемно-контрольный Гранит-12</t>
  </si>
  <si>
    <t>Delta Dtm 1209</t>
  </si>
  <si>
    <t>Дымовой извещатель ИП 212-141 с защитной сеткой</t>
  </si>
  <si>
    <t>Оповещатель звуковой ПКИ-1 (Иволга)</t>
  </si>
  <si>
    <t xml:space="preserve">КПСнг(А)-FRLS 1х2х0,5 </t>
  </si>
  <si>
    <t>КПСнг(А)-FRLS 1х2х0,75</t>
  </si>
  <si>
    <t>ВВНг-FRLS 3х1,5</t>
  </si>
  <si>
    <t>Короб 40х40 (Промрукав) (PR.0625161)</t>
  </si>
  <si>
    <t>Труба гофрированая диаметр 16</t>
  </si>
  <si>
    <t>Расходные материалы - дюпеля, саморезы, хомут</t>
  </si>
  <si>
    <t>Скоба металлическая однолапковая, диаметр 16</t>
  </si>
  <si>
    <t>Саморез 3,5х35</t>
  </si>
  <si>
    <t>Труба стальная нарезная, диаметр 20</t>
  </si>
  <si>
    <t>Пена огнезащитная 740мл</t>
  </si>
  <si>
    <t>Кронштейн универсальный к Молния 2-12</t>
  </si>
  <si>
    <t>Резистор углеродистый 510 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</si>
</sst>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right"/>
    </xf>
    <xf numFmtId="4" fontId="1" fillId="0" borderId="2" xfId="0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0" borderId="6" xfId="0" applyBorder="1"/>
    <xf numFmtId="0" fontId="0" fillId="0" borderId="7" xfId="0" quotePrefix="1" applyBorder="1" applyAlignment="1">
      <alignment horizontal="right"/>
    </xf>
    <xf numFmtId="4" fontId="0" fillId="2" borderId="0" xfId="0" applyNumberFormat="1" applyFill="1" applyAlignment="1">
      <alignment horizontal="center"/>
    </xf>
    <xf numFmtId="0" fontId="0" fillId="0" borderId="8" xfId="0" applyBorder="1"/>
    <xf numFmtId="0" fontId="0" fillId="0" borderId="7" xfId="0" applyBorder="1" applyAlignment="1">
      <alignment horizontal="right"/>
    </xf>
    <xf numFmtId="3" fontId="0" fillId="2" borderId="0" xfId="0" applyNumberFormat="1" applyFill="1" applyAlignment="1">
      <alignment horizontal="center"/>
    </xf>
    <xf numFmtId="0" fontId="0" fillId="0" borderId="9" xfId="0" applyBorder="1" applyAlignment="1">
      <alignment horizontal="right"/>
    </xf>
    <xf numFmtId="4" fontId="1" fillId="0" borderId="10" xfId="0" applyNumberFormat="1" applyFont="1" applyBorder="1" applyAlignment="1">
      <alignment horizontal="center"/>
    </xf>
    <xf numFmtId="0" fontId="0" fillId="0" borderId="11" xfId="0" applyBorder="1"/>
    <xf numFmtId="0" fontId="0" fillId="0" borderId="0" xfId="0" applyAlignment="1">
      <alignment horizontal="right"/>
    </xf>
    <xf numFmtId="4" fontId="0" fillId="0" borderId="0" xfId="0" applyNumberFormat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9" xfId="0" quotePrefix="1" applyBorder="1" applyAlignment="1">
      <alignment horizontal="right"/>
    </xf>
    <xf numFmtId="0" fontId="0" fillId="0" borderId="0" xfId="0" quotePrefix="1" applyAlignment="1">
      <alignment horizontal="right"/>
    </xf>
    <xf numFmtId="4" fontId="1" fillId="0" borderId="0" xfId="0" applyNumberFormat="1" applyFont="1" applyAlignment="1">
      <alignment horizontal="center"/>
    </xf>
    <xf numFmtId="4" fontId="1" fillId="0" borderId="5" xfId="0" applyNumberFormat="1" applyFont="1" applyBorder="1" applyAlignment="1">
      <alignment horizontal="center"/>
    </xf>
    <xf numFmtId="4" fontId="1" fillId="0" borderId="12" xfId="0" applyNumberFormat="1" applyFont="1" applyBorder="1" applyAlignment="1">
      <alignment horizontal="center"/>
    </xf>
    <xf numFmtId="0" fontId="1" fillId="0" borderId="0" xfId="0" applyFont="1"/>
    <xf numFmtId="0" fontId="0" fillId="0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7" xfId="0" quotePrefix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3" fontId="0" fillId="0" borderId="0" xfId="0" applyNumberFormat="1"/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/>
    <xf numFmtId="3" fontId="0" fillId="0" borderId="0" xfId="0" applyNumberFormat="1" applyFill="1"/>
    <xf numFmtId="0" fontId="7" fillId="0" borderId="0" xfId="0" applyFont="1"/>
    <xf numFmtId="0" fontId="8" fillId="0" borderId="0" xfId="0" applyFont="1" applyFill="1"/>
    <xf numFmtId="0" fontId="8" fillId="0" borderId="0" xfId="0" applyFont="1"/>
    <xf numFmtId="0" fontId="9" fillId="0" borderId="0" xfId="0" applyFont="1" applyFill="1"/>
    <xf numFmtId="0" fontId="0" fillId="0" borderId="0" xfId="0" applyAlignment="1">
      <alignment horizontal="center"/>
    </xf>
    <xf numFmtId="0" fontId="10" fillId="0" borderId="0" xfId="0" applyFon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55"/>
  <sheetViews>
    <sheetView tabSelected="1" workbookViewId="0">
      <pane ySplit="1" topLeftCell="A2" activePane="bottomLeft" state="frozen"/>
      <selection pane="bottomLeft" activeCell="E46" sqref="E46"/>
    </sheetView>
  </sheetViews>
  <sheetFormatPr defaultRowHeight="15" x14ac:dyDescent="0.25"/>
  <cols>
    <col min="2" max="2" width="49.85546875" customWidth="1"/>
    <col min="3" max="3" width="11.42578125" bestFit="1" customWidth="1"/>
    <col min="4" max="4" width="15.5703125" customWidth="1"/>
    <col min="5" max="5" width="13.5703125" bestFit="1" customWidth="1"/>
    <col min="6" max="6" width="17.28515625" bestFit="1" customWidth="1"/>
    <col min="7" max="7" width="25.5703125" bestFit="1" customWidth="1"/>
    <col min="8" max="8" width="18.28515625" customWidth="1"/>
    <col min="9" max="9" width="17" customWidth="1"/>
    <col min="11" max="11" width="20.85546875" customWidth="1"/>
    <col min="12" max="12" width="12" bestFit="1" customWidth="1"/>
    <col min="13" max="13" width="11.28515625" bestFit="1" customWidth="1"/>
  </cols>
  <sheetData>
    <row r="1" spans="2:11" ht="18.75" x14ac:dyDescent="0.3">
      <c r="B1" s="35" t="s">
        <v>0</v>
      </c>
      <c r="C1" s="35" t="s">
        <v>1</v>
      </c>
      <c r="D1" s="35" t="s">
        <v>23</v>
      </c>
      <c r="E1" s="35" t="s">
        <v>24</v>
      </c>
      <c r="F1" s="35" t="s">
        <v>25</v>
      </c>
      <c r="G1" s="35" t="s">
        <v>26</v>
      </c>
      <c r="H1" s="35" t="s">
        <v>35</v>
      </c>
      <c r="I1" s="35" t="s">
        <v>66</v>
      </c>
    </row>
    <row r="2" spans="2:11" x14ac:dyDescent="0.25">
      <c r="B2" s="41" t="s">
        <v>67</v>
      </c>
      <c r="C2">
        <v>1</v>
      </c>
      <c r="D2" s="34">
        <v>11055</v>
      </c>
      <c r="E2">
        <f t="shared" ref="E2:E21" si="0">D2*C2</f>
        <v>11055</v>
      </c>
      <c r="F2" s="25">
        <v>3500</v>
      </c>
      <c r="G2">
        <f t="shared" ref="G2:G22" si="1">F2*C2</f>
        <v>3500</v>
      </c>
      <c r="H2" s="25">
        <v>15000</v>
      </c>
      <c r="I2" s="25"/>
    </row>
    <row r="3" spans="2:11" s="25" customFormat="1" x14ac:dyDescent="0.25">
      <c r="B3" s="41" t="s">
        <v>68</v>
      </c>
      <c r="C3" s="25">
        <v>1</v>
      </c>
      <c r="D3" s="39">
        <v>2293</v>
      </c>
      <c r="E3">
        <f t="shared" si="0"/>
        <v>2293</v>
      </c>
      <c r="F3" s="25">
        <v>100</v>
      </c>
      <c r="G3">
        <f t="shared" si="1"/>
        <v>100</v>
      </c>
      <c r="I3"/>
    </row>
    <row r="4" spans="2:11" x14ac:dyDescent="0.25">
      <c r="B4" s="41" t="s">
        <v>69</v>
      </c>
      <c r="C4" s="25">
        <v>59</v>
      </c>
      <c r="D4" s="34">
        <v>575</v>
      </c>
      <c r="E4">
        <f t="shared" si="0"/>
        <v>33925</v>
      </c>
      <c r="F4" s="25">
        <v>750</v>
      </c>
      <c r="G4">
        <f t="shared" si="1"/>
        <v>44250</v>
      </c>
      <c r="H4" s="25"/>
      <c r="K4" s="25"/>
    </row>
    <row r="5" spans="2:11" x14ac:dyDescent="0.25">
      <c r="B5" s="41" t="s">
        <v>64</v>
      </c>
      <c r="C5" s="25">
        <v>2</v>
      </c>
      <c r="D5" s="34">
        <v>561</v>
      </c>
      <c r="E5">
        <f t="shared" si="0"/>
        <v>1122</v>
      </c>
      <c r="F5" s="25">
        <v>600</v>
      </c>
      <c r="G5">
        <f t="shared" si="1"/>
        <v>1200</v>
      </c>
      <c r="H5" s="25"/>
    </row>
    <row r="6" spans="2:11" x14ac:dyDescent="0.25">
      <c r="B6" s="41" t="s">
        <v>65</v>
      </c>
      <c r="C6" s="25">
        <v>3</v>
      </c>
      <c r="D6" s="34">
        <v>320</v>
      </c>
      <c r="E6">
        <f t="shared" si="0"/>
        <v>960</v>
      </c>
      <c r="F6" s="25">
        <v>600</v>
      </c>
      <c r="G6">
        <f t="shared" si="1"/>
        <v>1800</v>
      </c>
      <c r="H6" s="25"/>
    </row>
    <row r="7" spans="2:11" x14ac:dyDescent="0.25">
      <c r="B7" s="41" t="s">
        <v>70</v>
      </c>
      <c r="C7" s="25">
        <v>7</v>
      </c>
      <c r="D7" s="34">
        <v>317</v>
      </c>
      <c r="E7">
        <f t="shared" si="0"/>
        <v>2219</v>
      </c>
      <c r="F7" s="25">
        <v>600</v>
      </c>
      <c r="G7">
        <f t="shared" si="1"/>
        <v>4200</v>
      </c>
      <c r="H7" s="25"/>
    </row>
    <row r="8" spans="2:11" x14ac:dyDescent="0.25">
      <c r="B8" s="42" t="s">
        <v>71</v>
      </c>
      <c r="C8" s="25">
        <v>370</v>
      </c>
      <c r="D8" s="34">
        <v>20</v>
      </c>
      <c r="E8">
        <f t="shared" si="0"/>
        <v>7400</v>
      </c>
      <c r="F8" s="25">
        <v>50</v>
      </c>
      <c r="G8">
        <f t="shared" si="1"/>
        <v>18500</v>
      </c>
      <c r="H8" s="25"/>
    </row>
    <row r="9" spans="2:11" x14ac:dyDescent="0.25">
      <c r="B9" s="42" t="s">
        <v>72</v>
      </c>
      <c r="C9" s="25">
        <v>155</v>
      </c>
      <c r="D9" s="34">
        <v>28</v>
      </c>
      <c r="E9">
        <f t="shared" si="0"/>
        <v>4340</v>
      </c>
      <c r="F9" s="25">
        <v>50</v>
      </c>
      <c r="G9">
        <f t="shared" si="1"/>
        <v>7750</v>
      </c>
      <c r="H9" s="25"/>
    </row>
    <row r="10" spans="2:11" x14ac:dyDescent="0.25">
      <c r="B10" s="45" t="s">
        <v>73</v>
      </c>
      <c r="C10" s="25">
        <v>25</v>
      </c>
      <c r="D10" s="34">
        <v>155</v>
      </c>
      <c r="E10">
        <f t="shared" si="0"/>
        <v>3875</v>
      </c>
      <c r="F10" s="25">
        <v>80</v>
      </c>
      <c r="G10">
        <f t="shared" si="1"/>
        <v>2000</v>
      </c>
      <c r="H10" s="25"/>
    </row>
    <row r="11" spans="2:11" x14ac:dyDescent="0.25">
      <c r="B11" s="41" t="s">
        <v>2</v>
      </c>
      <c r="C11" s="25">
        <v>230</v>
      </c>
      <c r="D11" s="34">
        <v>78</v>
      </c>
      <c r="E11">
        <f t="shared" si="0"/>
        <v>17940</v>
      </c>
      <c r="F11" s="25">
        <v>50</v>
      </c>
      <c r="G11">
        <f t="shared" si="1"/>
        <v>11500</v>
      </c>
      <c r="H11" s="25"/>
    </row>
    <row r="12" spans="2:11" x14ac:dyDescent="0.25">
      <c r="B12" s="41" t="s">
        <v>74</v>
      </c>
      <c r="C12" s="25">
        <v>4</v>
      </c>
      <c r="D12" s="34">
        <v>184</v>
      </c>
      <c r="E12">
        <f t="shared" si="0"/>
        <v>736</v>
      </c>
      <c r="F12" s="25">
        <v>60</v>
      </c>
      <c r="G12">
        <f t="shared" si="1"/>
        <v>240</v>
      </c>
      <c r="H12" s="25"/>
    </row>
    <row r="13" spans="2:11" x14ac:dyDescent="0.25">
      <c r="B13" s="41" t="s">
        <v>75</v>
      </c>
      <c r="C13" s="25">
        <v>120</v>
      </c>
      <c r="D13" s="34">
        <v>17</v>
      </c>
      <c r="E13">
        <f t="shared" si="0"/>
        <v>2040</v>
      </c>
      <c r="F13" s="25">
        <v>50</v>
      </c>
      <c r="G13">
        <f t="shared" si="1"/>
        <v>6000</v>
      </c>
      <c r="H13" s="25"/>
    </row>
    <row r="14" spans="2:11" x14ac:dyDescent="0.25">
      <c r="B14" s="41" t="s">
        <v>77</v>
      </c>
      <c r="C14" s="25">
        <v>370</v>
      </c>
      <c r="D14" s="46">
        <v>2.4</v>
      </c>
      <c r="E14">
        <f t="shared" si="0"/>
        <v>888</v>
      </c>
      <c r="F14" s="25">
        <v>5</v>
      </c>
      <c r="G14">
        <f t="shared" si="1"/>
        <v>1850</v>
      </c>
      <c r="H14" s="25"/>
    </row>
    <row r="15" spans="2:11" x14ac:dyDescent="0.25">
      <c r="B15" s="42" t="s">
        <v>76</v>
      </c>
      <c r="C15" s="25">
        <v>7</v>
      </c>
      <c r="D15" s="34">
        <v>1200</v>
      </c>
      <c r="E15">
        <f t="shared" si="0"/>
        <v>8400</v>
      </c>
      <c r="F15" s="25">
        <v>100</v>
      </c>
      <c r="G15">
        <f t="shared" si="1"/>
        <v>700</v>
      </c>
      <c r="H15" s="25"/>
    </row>
    <row r="16" spans="2:11" x14ac:dyDescent="0.25">
      <c r="B16" s="42" t="s">
        <v>52</v>
      </c>
      <c r="C16" s="25">
        <v>1070</v>
      </c>
      <c r="D16" s="46">
        <v>6.5</v>
      </c>
      <c r="E16">
        <f t="shared" si="0"/>
        <v>6955</v>
      </c>
      <c r="F16" s="25">
        <v>2</v>
      </c>
      <c r="G16">
        <f t="shared" si="1"/>
        <v>2140</v>
      </c>
      <c r="H16" s="25"/>
    </row>
    <row r="17" spans="2:9" x14ac:dyDescent="0.25">
      <c r="B17" s="42" t="s">
        <v>78</v>
      </c>
      <c r="C17" s="25">
        <v>1070</v>
      </c>
      <c r="D17" s="46">
        <v>1.5</v>
      </c>
      <c r="E17">
        <f t="shared" si="0"/>
        <v>1605</v>
      </c>
      <c r="F17" s="25">
        <v>2</v>
      </c>
      <c r="G17">
        <f t="shared" si="1"/>
        <v>2140</v>
      </c>
      <c r="H17" s="25"/>
    </row>
    <row r="18" spans="2:9" x14ac:dyDescent="0.25">
      <c r="B18" s="42" t="s">
        <v>79</v>
      </c>
      <c r="C18" s="25">
        <v>9</v>
      </c>
      <c r="D18" s="34">
        <v>423</v>
      </c>
      <c r="E18">
        <f t="shared" si="0"/>
        <v>3807</v>
      </c>
      <c r="F18" s="25">
        <v>0</v>
      </c>
      <c r="G18">
        <f t="shared" si="1"/>
        <v>0</v>
      </c>
      <c r="H18" s="25"/>
    </row>
    <row r="19" spans="2:9" x14ac:dyDescent="0.25">
      <c r="B19" s="42" t="s">
        <v>80</v>
      </c>
      <c r="C19" s="25">
        <v>2</v>
      </c>
      <c r="D19" s="34">
        <v>2645</v>
      </c>
      <c r="E19">
        <f t="shared" si="0"/>
        <v>5290</v>
      </c>
      <c r="F19" s="25">
        <v>0</v>
      </c>
      <c r="G19">
        <f t="shared" si="1"/>
        <v>0</v>
      </c>
      <c r="H19" s="25"/>
    </row>
    <row r="20" spans="2:9" x14ac:dyDescent="0.25">
      <c r="B20" s="42" t="s">
        <v>81</v>
      </c>
      <c r="C20" s="25">
        <v>3</v>
      </c>
      <c r="D20" s="34">
        <v>429</v>
      </c>
      <c r="E20">
        <f t="shared" si="0"/>
        <v>1287</v>
      </c>
      <c r="F20" s="25">
        <v>700</v>
      </c>
      <c r="G20">
        <f t="shared" si="1"/>
        <v>2100</v>
      </c>
      <c r="H20" s="25"/>
    </row>
    <row r="21" spans="2:9" x14ac:dyDescent="0.25">
      <c r="B21" s="42" t="s">
        <v>82</v>
      </c>
      <c r="C21" s="25">
        <v>60</v>
      </c>
      <c r="D21" s="34">
        <v>3</v>
      </c>
      <c r="E21">
        <f t="shared" si="0"/>
        <v>180</v>
      </c>
      <c r="F21" s="25">
        <v>40</v>
      </c>
      <c r="G21">
        <f t="shared" si="1"/>
        <v>2400</v>
      </c>
      <c r="H21" s="25"/>
    </row>
    <row r="22" spans="2:9" x14ac:dyDescent="0.25">
      <c r="B22" s="42" t="s">
        <v>35</v>
      </c>
      <c r="C22" s="25">
        <v>1</v>
      </c>
      <c r="D22" s="34"/>
      <c r="F22" s="25">
        <v>15000</v>
      </c>
      <c r="G22">
        <f t="shared" si="1"/>
        <v>15000</v>
      </c>
      <c r="H22" s="25"/>
    </row>
    <row r="23" spans="2:9" ht="24.75" customHeight="1" x14ac:dyDescent="0.4">
      <c r="B23" s="43" t="s">
        <v>63</v>
      </c>
      <c r="D23" s="34"/>
      <c r="F23" s="25"/>
      <c r="G23" s="40"/>
      <c r="H23" s="25"/>
      <c r="I23" s="40"/>
    </row>
    <row r="24" spans="2:9" x14ac:dyDescent="0.25">
      <c r="B24" s="38"/>
      <c r="D24" s="34"/>
      <c r="F24" s="25"/>
      <c r="G24" s="44"/>
      <c r="H24" s="25"/>
      <c r="I24" s="44"/>
    </row>
    <row r="25" spans="2:9" x14ac:dyDescent="0.25">
      <c r="B25" s="26"/>
      <c r="D25" s="34"/>
      <c r="F25" s="25"/>
      <c r="H25" s="25"/>
    </row>
    <row r="26" spans="2:9" x14ac:dyDescent="0.25">
      <c r="B26" s="26"/>
    </row>
    <row r="27" spans="2:9" x14ac:dyDescent="0.25">
      <c r="B27" s="26"/>
    </row>
    <row r="28" spans="2:9" x14ac:dyDescent="0.25">
      <c r="D28" s="26" t="s">
        <v>27</v>
      </c>
      <c r="E28" s="37">
        <f>SUM(E2:E25)</f>
        <v>116317</v>
      </c>
      <c r="F28" s="27" t="s">
        <v>28</v>
      </c>
      <c r="G28" s="36">
        <f>SUM(G2:G25)*1.4</f>
        <v>178318</v>
      </c>
      <c r="H28" s="28"/>
      <c r="I28" s="29"/>
    </row>
    <row r="30" spans="2:9" x14ac:dyDescent="0.25">
      <c r="D30" s="32" t="s">
        <v>31</v>
      </c>
      <c r="E30" s="33"/>
    </row>
    <row r="32" spans="2:9" x14ac:dyDescent="0.25">
      <c r="B32" s="1" t="s">
        <v>3</v>
      </c>
      <c r="C32" s="2">
        <f>E28+G28+I28+E30</f>
        <v>294635</v>
      </c>
      <c r="D32" s="3" t="s">
        <v>4</v>
      </c>
    </row>
    <row r="34" spans="2:7" x14ac:dyDescent="0.25">
      <c r="B34" s="4" t="s">
        <v>5</v>
      </c>
      <c r="C34" s="5">
        <v>3</v>
      </c>
      <c r="D34" s="6" t="s">
        <v>6</v>
      </c>
    </row>
    <row r="35" spans="2:7" x14ac:dyDescent="0.25">
      <c r="B35" s="7" t="s">
        <v>7</v>
      </c>
      <c r="C35" s="8">
        <v>6000</v>
      </c>
      <c r="D35" s="9" t="s">
        <v>4</v>
      </c>
    </row>
    <row r="36" spans="2:7" x14ac:dyDescent="0.25">
      <c r="B36" s="10" t="s">
        <v>8</v>
      </c>
      <c r="C36" s="11">
        <v>4</v>
      </c>
      <c r="D36" s="9" t="s">
        <v>9</v>
      </c>
      <c r="E36" t="s">
        <v>55</v>
      </c>
      <c r="F36" t="s">
        <v>56</v>
      </c>
      <c r="G36" t="s">
        <v>57</v>
      </c>
    </row>
    <row r="37" spans="2:7" x14ac:dyDescent="0.25">
      <c r="B37" s="31" t="s">
        <v>34</v>
      </c>
      <c r="C37" s="13">
        <f>(C36*C35*C34)+E30</f>
        <v>72000</v>
      </c>
      <c r="D37" s="14" t="s">
        <v>4</v>
      </c>
      <c r="E37" s="24">
        <f>C37*0.88</f>
        <v>63360</v>
      </c>
      <c r="F37" s="24">
        <f>E37/C34</f>
        <v>21120</v>
      </c>
      <c r="G37" s="24">
        <f>F37/C36</f>
        <v>5280</v>
      </c>
    </row>
    <row r="38" spans="2:7" x14ac:dyDescent="0.25">
      <c r="B38" s="15"/>
      <c r="C38" s="16"/>
    </row>
    <row r="39" spans="2:7" x14ac:dyDescent="0.25">
      <c r="B39" s="4" t="s">
        <v>10</v>
      </c>
      <c r="C39" s="17">
        <v>8</v>
      </c>
      <c r="D39" s="6" t="s">
        <v>11</v>
      </c>
    </row>
    <row r="40" spans="2:7" x14ac:dyDescent="0.25">
      <c r="B40" s="10" t="s">
        <v>12</v>
      </c>
      <c r="C40" s="18">
        <v>10</v>
      </c>
      <c r="D40" s="9" t="s">
        <v>32</v>
      </c>
    </row>
    <row r="41" spans="2:7" x14ac:dyDescent="0.25">
      <c r="B41" s="10" t="s">
        <v>13</v>
      </c>
      <c r="C41" s="8">
        <v>51</v>
      </c>
      <c r="D41" s="9" t="s">
        <v>4</v>
      </c>
    </row>
    <row r="42" spans="2:7" ht="30" x14ac:dyDescent="0.25">
      <c r="B42" s="30" t="s">
        <v>14</v>
      </c>
      <c r="C42" s="8">
        <f>C39*2/100*C40*C41</f>
        <v>81.600000000000009</v>
      </c>
      <c r="D42" s="9" t="s">
        <v>4</v>
      </c>
    </row>
    <row r="43" spans="2:7" x14ac:dyDescent="0.25">
      <c r="B43" s="10" t="s">
        <v>15</v>
      </c>
      <c r="C43" s="13">
        <f>C36*C42</f>
        <v>326.40000000000003</v>
      </c>
      <c r="D43" s="9" t="s">
        <v>4</v>
      </c>
    </row>
    <row r="44" spans="2:7" x14ac:dyDescent="0.25">
      <c r="B44" s="10"/>
      <c r="C44" s="16"/>
      <c r="D44" s="9"/>
    </row>
    <row r="45" spans="2:7" x14ac:dyDescent="0.25">
      <c r="B45" s="10" t="s">
        <v>16</v>
      </c>
      <c r="C45" s="13">
        <f>C32*0.06</f>
        <v>17678.099999999999</v>
      </c>
      <c r="D45" s="9" t="s">
        <v>4</v>
      </c>
    </row>
    <row r="46" spans="2:7" x14ac:dyDescent="0.25">
      <c r="B46" s="10"/>
      <c r="C46" s="16"/>
      <c r="D46" s="9"/>
    </row>
    <row r="47" spans="2:7" ht="30" x14ac:dyDescent="0.25">
      <c r="B47" s="30" t="s">
        <v>17</v>
      </c>
      <c r="C47" s="8">
        <v>0</v>
      </c>
      <c r="D47" s="9" t="s">
        <v>33</v>
      </c>
    </row>
    <row r="48" spans="2:7" x14ac:dyDescent="0.25">
      <c r="B48" s="19" t="s">
        <v>18</v>
      </c>
      <c r="C48" s="13">
        <f>C32*C47/100</f>
        <v>0</v>
      </c>
      <c r="D48" s="14" t="s">
        <v>4</v>
      </c>
    </row>
    <row r="49" spans="2:4" x14ac:dyDescent="0.25">
      <c r="B49" s="20" t="s">
        <v>19</v>
      </c>
      <c r="C49" s="21"/>
    </row>
    <row r="50" spans="2:4" x14ac:dyDescent="0.25">
      <c r="B50" s="15"/>
      <c r="C50" s="16"/>
    </row>
    <row r="51" spans="2:4" x14ac:dyDescent="0.25">
      <c r="B51" s="1" t="s">
        <v>20</v>
      </c>
      <c r="C51" s="2">
        <f>E28</f>
        <v>116317</v>
      </c>
      <c r="D51" s="3" t="s">
        <v>4</v>
      </c>
    </row>
    <row r="52" spans="2:4" x14ac:dyDescent="0.25">
      <c r="B52" s="15"/>
      <c r="C52" s="16"/>
    </row>
    <row r="53" spans="2:4" x14ac:dyDescent="0.25">
      <c r="B53" s="4" t="s">
        <v>21</v>
      </c>
      <c r="C53" s="22">
        <f>C37+C43+C45+C48+C51+C49</f>
        <v>206321.5</v>
      </c>
      <c r="D53" s="6" t="s">
        <v>4</v>
      </c>
    </row>
    <row r="54" spans="2:4" ht="15.75" thickBot="1" x14ac:dyDescent="0.3">
      <c r="B54" s="10"/>
      <c r="C54" s="21"/>
      <c r="D54" s="9"/>
    </row>
    <row r="55" spans="2:4" x14ac:dyDescent="0.25">
      <c r="B55" s="12" t="s">
        <v>22</v>
      </c>
      <c r="C55" s="23">
        <f>C32-C53</f>
        <v>88313.5</v>
      </c>
      <c r="D55" s="14" t="s">
        <v>4</v>
      </c>
    </row>
  </sheetData>
  <pageMargins left="0.7" right="0.7" top="0.75" bottom="0.75" header="0.3" footer="0.3"/>
  <pageSetup paperSize="9" scale="72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AFD2-D408-4B20-AAAC-035959D1CB2F}">
  <dimension ref="A1:I54"/>
  <sheetViews>
    <sheetView topLeftCell="A28" workbookViewId="0">
      <selection activeCell="I41" sqref="I41"/>
    </sheetView>
  </sheetViews>
  <sheetFormatPr defaultRowHeight="15" x14ac:dyDescent="0.25"/>
  <cols>
    <col min="2" max="2" width="38.7109375" bestFit="1" customWidth="1"/>
    <col min="3" max="3" width="10" bestFit="1" customWidth="1"/>
    <col min="4" max="4" width="15.7109375" bestFit="1" customWidth="1"/>
    <col min="5" max="5" width="13.5703125" bestFit="1" customWidth="1"/>
    <col min="6" max="6" width="17.28515625" bestFit="1" customWidth="1"/>
    <col min="7" max="7" width="19.7109375" bestFit="1" customWidth="1"/>
    <col min="8" max="8" width="19.5703125" bestFit="1" customWidth="1"/>
    <col min="9" max="9" width="26.5703125" bestFit="1" customWidth="1"/>
  </cols>
  <sheetData>
    <row r="1" spans="1:9" ht="18.75" x14ac:dyDescent="0.3">
      <c r="B1" s="35" t="s">
        <v>0</v>
      </c>
      <c r="C1" s="35" t="s">
        <v>1</v>
      </c>
      <c r="D1" s="35" t="s">
        <v>23</v>
      </c>
      <c r="E1" s="35" t="s">
        <v>24</v>
      </c>
      <c r="F1" s="35" t="s">
        <v>25</v>
      </c>
      <c r="G1" s="35" t="s">
        <v>26</v>
      </c>
      <c r="H1" s="35" t="s">
        <v>35</v>
      </c>
      <c r="I1" s="35" t="s">
        <v>29</v>
      </c>
    </row>
    <row r="2" spans="1:9" x14ac:dyDescent="0.25">
      <c r="B2" s="25" t="s">
        <v>60</v>
      </c>
      <c r="C2">
        <v>1</v>
      </c>
      <c r="D2" s="34">
        <v>31265</v>
      </c>
      <c r="E2">
        <f>D2*C2</f>
        <v>31265</v>
      </c>
      <c r="F2">
        <v>5000</v>
      </c>
      <c r="G2">
        <f>F2*C2</f>
        <v>5000</v>
      </c>
      <c r="H2">
        <v>10000</v>
      </c>
      <c r="I2">
        <f>H2*C2</f>
        <v>10000</v>
      </c>
    </row>
    <row r="3" spans="1:9" x14ac:dyDescent="0.25">
      <c r="B3" s="25" t="s">
        <v>61</v>
      </c>
      <c r="C3">
        <v>1</v>
      </c>
      <c r="D3">
        <v>19300</v>
      </c>
      <c r="E3">
        <f t="shared" ref="E3:E25" si="0">D3*C3</f>
        <v>19300</v>
      </c>
      <c r="F3" s="25">
        <v>1000</v>
      </c>
      <c r="G3">
        <f t="shared" ref="G3:G25" si="1">F3*C3</f>
        <v>1000</v>
      </c>
      <c r="H3" s="25">
        <v>1000</v>
      </c>
      <c r="I3">
        <f t="shared" ref="I3:I25" si="2">H3*C3</f>
        <v>1000</v>
      </c>
    </row>
    <row r="4" spans="1:9" x14ac:dyDescent="0.25">
      <c r="B4" s="25" t="s">
        <v>58</v>
      </c>
      <c r="C4">
        <v>76</v>
      </c>
      <c r="D4">
        <v>1295</v>
      </c>
      <c r="E4">
        <f t="shared" si="0"/>
        <v>98420</v>
      </c>
      <c r="F4" s="25">
        <v>700</v>
      </c>
      <c r="G4">
        <f t="shared" si="1"/>
        <v>53200</v>
      </c>
      <c r="H4" s="25">
        <v>250</v>
      </c>
      <c r="I4">
        <f t="shared" si="2"/>
        <v>19000</v>
      </c>
    </row>
    <row r="5" spans="1:9" x14ac:dyDescent="0.25">
      <c r="A5" s="25"/>
      <c r="B5" s="25" t="s">
        <v>59</v>
      </c>
      <c r="C5" s="25">
        <v>8</v>
      </c>
      <c r="D5" s="25">
        <v>1100</v>
      </c>
      <c r="E5" s="25">
        <f t="shared" si="0"/>
        <v>8800</v>
      </c>
      <c r="F5" s="25">
        <v>700</v>
      </c>
      <c r="G5">
        <f t="shared" si="1"/>
        <v>5600</v>
      </c>
      <c r="H5" s="25">
        <v>100</v>
      </c>
      <c r="I5">
        <f t="shared" si="2"/>
        <v>800</v>
      </c>
    </row>
    <row r="6" spans="1:9" x14ac:dyDescent="0.25">
      <c r="A6" s="25"/>
      <c r="B6" s="25" t="s">
        <v>62</v>
      </c>
      <c r="C6" s="25">
        <v>12</v>
      </c>
      <c r="D6" s="25">
        <v>1000</v>
      </c>
      <c r="E6" s="25">
        <f t="shared" si="0"/>
        <v>12000</v>
      </c>
      <c r="F6" s="25">
        <v>700</v>
      </c>
      <c r="G6">
        <f t="shared" si="1"/>
        <v>8400</v>
      </c>
      <c r="H6" s="25">
        <v>0</v>
      </c>
      <c r="I6">
        <f t="shared" si="2"/>
        <v>0</v>
      </c>
    </row>
    <row r="7" spans="1:9" x14ac:dyDescent="0.25">
      <c r="B7" s="25" t="s">
        <v>36</v>
      </c>
      <c r="C7">
        <v>26</v>
      </c>
      <c r="D7">
        <v>1200</v>
      </c>
      <c r="E7">
        <f t="shared" si="0"/>
        <v>31200</v>
      </c>
      <c r="F7" s="25">
        <v>700</v>
      </c>
      <c r="G7">
        <f t="shared" si="1"/>
        <v>18200</v>
      </c>
      <c r="H7" s="25">
        <v>0</v>
      </c>
      <c r="I7">
        <f t="shared" si="2"/>
        <v>0</v>
      </c>
    </row>
    <row r="8" spans="1:9" x14ac:dyDescent="0.25">
      <c r="A8" s="25"/>
      <c r="B8" s="25" t="s">
        <v>37</v>
      </c>
      <c r="C8" s="25">
        <v>19</v>
      </c>
      <c r="D8" s="25">
        <v>2300</v>
      </c>
      <c r="E8" s="25">
        <f t="shared" si="0"/>
        <v>43700</v>
      </c>
      <c r="F8" s="25">
        <v>700</v>
      </c>
      <c r="G8">
        <f t="shared" si="1"/>
        <v>13300</v>
      </c>
      <c r="H8" s="25">
        <v>0</v>
      </c>
      <c r="I8">
        <f t="shared" si="2"/>
        <v>0</v>
      </c>
    </row>
    <row r="9" spans="1:9" x14ac:dyDescent="0.25">
      <c r="B9" s="25" t="s">
        <v>38</v>
      </c>
      <c r="C9">
        <v>3</v>
      </c>
      <c r="D9">
        <v>2100</v>
      </c>
      <c r="E9">
        <f t="shared" si="0"/>
        <v>6300</v>
      </c>
      <c r="F9" s="25">
        <v>700</v>
      </c>
      <c r="G9">
        <f t="shared" si="1"/>
        <v>2100</v>
      </c>
      <c r="H9" s="25">
        <v>0</v>
      </c>
      <c r="I9">
        <f t="shared" si="2"/>
        <v>0</v>
      </c>
    </row>
    <row r="10" spans="1:9" x14ac:dyDescent="0.25">
      <c r="A10" s="25"/>
      <c r="B10" s="25" t="s">
        <v>39</v>
      </c>
      <c r="C10" s="25">
        <v>60</v>
      </c>
      <c r="D10" s="25">
        <v>100</v>
      </c>
      <c r="E10" s="25">
        <f t="shared" si="0"/>
        <v>6000</v>
      </c>
      <c r="F10" s="25">
        <v>700</v>
      </c>
      <c r="G10">
        <f t="shared" si="1"/>
        <v>42000</v>
      </c>
      <c r="H10" s="25">
        <v>50</v>
      </c>
      <c r="I10">
        <f t="shared" si="2"/>
        <v>3000</v>
      </c>
    </row>
    <row r="11" spans="1:9" x14ac:dyDescent="0.25">
      <c r="B11" s="25" t="s">
        <v>40</v>
      </c>
      <c r="C11">
        <v>1</v>
      </c>
      <c r="D11">
        <v>6800</v>
      </c>
      <c r="E11">
        <f t="shared" si="0"/>
        <v>6800</v>
      </c>
      <c r="F11" s="25">
        <v>2500</v>
      </c>
      <c r="G11">
        <f t="shared" si="1"/>
        <v>2500</v>
      </c>
      <c r="H11" s="25">
        <v>50</v>
      </c>
      <c r="I11">
        <f t="shared" si="2"/>
        <v>50</v>
      </c>
    </row>
    <row r="12" spans="1:9" x14ac:dyDescent="0.25">
      <c r="B12" s="25" t="s">
        <v>41</v>
      </c>
      <c r="C12">
        <v>1</v>
      </c>
      <c r="D12">
        <v>2700</v>
      </c>
      <c r="E12">
        <f t="shared" si="0"/>
        <v>2700</v>
      </c>
      <c r="F12" s="25">
        <v>1000</v>
      </c>
      <c r="G12">
        <f t="shared" si="1"/>
        <v>1000</v>
      </c>
      <c r="H12" s="25">
        <v>50</v>
      </c>
      <c r="I12">
        <f t="shared" si="2"/>
        <v>50</v>
      </c>
    </row>
    <row r="13" spans="1:9" x14ac:dyDescent="0.25">
      <c r="B13" s="25" t="s">
        <v>44</v>
      </c>
      <c r="C13">
        <v>25</v>
      </c>
      <c r="D13">
        <v>170</v>
      </c>
      <c r="E13">
        <f t="shared" si="0"/>
        <v>4250</v>
      </c>
      <c r="F13" s="25">
        <v>80</v>
      </c>
      <c r="G13">
        <f t="shared" si="1"/>
        <v>2000</v>
      </c>
      <c r="H13" s="25">
        <v>0</v>
      </c>
      <c r="I13">
        <f t="shared" si="2"/>
        <v>0</v>
      </c>
    </row>
    <row r="14" spans="1:9" x14ac:dyDescent="0.25">
      <c r="B14" s="25" t="s">
        <v>43</v>
      </c>
      <c r="C14">
        <v>20</v>
      </c>
      <c r="D14">
        <v>33</v>
      </c>
      <c r="E14">
        <f t="shared" si="0"/>
        <v>660</v>
      </c>
      <c r="F14" s="25">
        <v>50</v>
      </c>
      <c r="G14">
        <f t="shared" si="1"/>
        <v>1000</v>
      </c>
      <c r="H14" s="25">
        <v>0</v>
      </c>
      <c r="I14">
        <f t="shared" si="2"/>
        <v>0</v>
      </c>
    </row>
    <row r="15" spans="1:9" x14ac:dyDescent="0.25">
      <c r="B15" s="25" t="s">
        <v>42</v>
      </c>
      <c r="C15">
        <v>800</v>
      </c>
      <c r="D15">
        <v>24</v>
      </c>
      <c r="E15">
        <f t="shared" si="0"/>
        <v>19200</v>
      </c>
      <c r="F15" s="25">
        <v>50</v>
      </c>
      <c r="G15">
        <f t="shared" si="1"/>
        <v>40000</v>
      </c>
      <c r="H15" s="25">
        <v>0</v>
      </c>
      <c r="I15">
        <f t="shared" si="2"/>
        <v>0</v>
      </c>
    </row>
    <row r="16" spans="1:9" x14ac:dyDescent="0.25">
      <c r="B16" s="25" t="s">
        <v>54</v>
      </c>
      <c r="C16">
        <v>2</v>
      </c>
      <c r="D16">
        <v>3700</v>
      </c>
      <c r="E16">
        <f t="shared" si="0"/>
        <v>7400</v>
      </c>
      <c r="F16" s="25">
        <v>200</v>
      </c>
      <c r="G16">
        <f t="shared" si="1"/>
        <v>400</v>
      </c>
      <c r="H16" s="25">
        <v>0</v>
      </c>
      <c r="I16">
        <f t="shared" si="2"/>
        <v>0</v>
      </c>
    </row>
    <row r="17" spans="2:9" x14ac:dyDescent="0.25">
      <c r="B17" s="25" t="s">
        <v>45</v>
      </c>
      <c r="C17">
        <v>1</v>
      </c>
      <c r="D17">
        <v>1400</v>
      </c>
      <c r="E17">
        <f t="shared" si="0"/>
        <v>1400</v>
      </c>
      <c r="F17" s="25">
        <v>200</v>
      </c>
      <c r="G17">
        <f t="shared" si="1"/>
        <v>200</v>
      </c>
      <c r="H17" s="25">
        <v>0</v>
      </c>
      <c r="I17">
        <f t="shared" si="2"/>
        <v>0</v>
      </c>
    </row>
    <row r="18" spans="2:9" x14ac:dyDescent="0.25">
      <c r="B18" s="25" t="s">
        <v>2</v>
      </c>
      <c r="C18">
        <v>600</v>
      </c>
      <c r="D18">
        <v>55</v>
      </c>
      <c r="E18">
        <f t="shared" si="0"/>
        <v>33000</v>
      </c>
      <c r="F18" s="25">
        <v>40</v>
      </c>
      <c r="G18">
        <f t="shared" si="1"/>
        <v>24000</v>
      </c>
      <c r="H18" s="25">
        <v>0</v>
      </c>
      <c r="I18">
        <f t="shared" si="2"/>
        <v>0</v>
      </c>
    </row>
    <row r="19" spans="2:9" x14ac:dyDescent="0.25">
      <c r="B19" s="25" t="s">
        <v>46</v>
      </c>
      <c r="C19">
        <v>8</v>
      </c>
      <c r="D19">
        <v>120</v>
      </c>
      <c r="E19">
        <f t="shared" si="0"/>
        <v>960</v>
      </c>
      <c r="F19" s="25">
        <v>60</v>
      </c>
      <c r="G19">
        <f t="shared" si="1"/>
        <v>480</v>
      </c>
      <c r="H19" s="25">
        <v>0</v>
      </c>
      <c r="I19">
        <f t="shared" si="2"/>
        <v>0</v>
      </c>
    </row>
    <row r="20" spans="2:9" x14ac:dyDescent="0.25">
      <c r="B20" s="25" t="s">
        <v>47</v>
      </c>
      <c r="C20">
        <v>200</v>
      </c>
      <c r="D20">
        <v>20</v>
      </c>
      <c r="E20">
        <f t="shared" si="0"/>
        <v>4000</v>
      </c>
      <c r="F20" s="25">
        <v>40</v>
      </c>
      <c r="G20">
        <f t="shared" si="1"/>
        <v>8000</v>
      </c>
      <c r="H20" s="25">
        <v>0</v>
      </c>
      <c r="I20">
        <f t="shared" si="2"/>
        <v>0</v>
      </c>
    </row>
    <row r="21" spans="2:9" x14ac:dyDescent="0.25">
      <c r="B21" s="25" t="s">
        <v>48</v>
      </c>
      <c r="C21">
        <v>15</v>
      </c>
      <c r="D21">
        <v>320</v>
      </c>
      <c r="E21">
        <f t="shared" si="0"/>
        <v>4800</v>
      </c>
      <c r="F21" s="25">
        <v>100</v>
      </c>
      <c r="G21">
        <f t="shared" si="1"/>
        <v>1500</v>
      </c>
      <c r="H21" s="25">
        <v>0</v>
      </c>
      <c r="I21">
        <f t="shared" si="2"/>
        <v>0</v>
      </c>
    </row>
    <row r="22" spans="2:9" x14ac:dyDescent="0.25">
      <c r="B22" s="25" t="s">
        <v>49</v>
      </c>
      <c r="C22">
        <v>4</v>
      </c>
      <c r="D22">
        <v>2700</v>
      </c>
      <c r="E22">
        <f t="shared" si="0"/>
        <v>10800</v>
      </c>
      <c r="F22" s="25">
        <v>300</v>
      </c>
      <c r="G22">
        <f t="shared" si="1"/>
        <v>1200</v>
      </c>
      <c r="H22" s="25">
        <v>0</v>
      </c>
      <c r="I22">
        <f t="shared" si="2"/>
        <v>0</v>
      </c>
    </row>
    <row r="23" spans="2:9" x14ac:dyDescent="0.25">
      <c r="B23" s="25" t="s">
        <v>50</v>
      </c>
      <c r="C23">
        <v>600</v>
      </c>
      <c r="D23">
        <v>4</v>
      </c>
      <c r="E23">
        <f t="shared" si="0"/>
        <v>2400</v>
      </c>
      <c r="F23" s="25">
        <v>6</v>
      </c>
      <c r="G23">
        <f t="shared" si="1"/>
        <v>3600</v>
      </c>
      <c r="H23" s="25">
        <v>0</v>
      </c>
      <c r="I23">
        <f t="shared" si="2"/>
        <v>0</v>
      </c>
    </row>
    <row r="24" spans="2:9" x14ac:dyDescent="0.25">
      <c r="B24" s="25" t="s">
        <v>51</v>
      </c>
      <c r="C24">
        <v>10</v>
      </c>
      <c r="D24">
        <v>1400</v>
      </c>
      <c r="E24">
        <f t="shared" si="0"/>
        <v>14000</v>
      </c>
      <c r="F24" s="25">
        <v>100</v>
      </c>
      <c r="G24">
        <f t="shared" si="1"/>
        <v>1000</v>
      </c>
      <c r="H24" s="25">
        <v>0</v>
      </c>
      <c r="I24">
        <f t="shared" si="2"/>
        <v>0</v>
      </c>
    </row>
    <row r="25" spans="2:9" x14ac:dyDescent="0.25">
      <c r="B25" s="25" t="s">
        <v>52</v>
      </c>
      <c r="C25">
        <v>600</v>
      </c>
      <c r="D25">
        <v>5</v>
      </c>
      <c r="E25">
        <f t="shared" si="0"/>
        <v>3000</v>
      </c>
      <c r="F25" s="25">
        <v>6</v>
      </c>
      <c r="G25">
        <f t="shared" si="1"/>
        <v>3600</v>
      </c>
      <c r="H25" s="25">
        <v>0</v>
      </c>
      <c r="I25">
        <f t="shared" si="2"/>
        <v>0</v>
      </c>
    </row>
    <row r="26" spans="2:9" x14ac:dyDescent="0.25">
      <c r="B26" t="s">
        <v>53</v>
      </c>
      <c r="E26">
        <v>1000</v>
      </c>
    </row>
    <row r="27" spans="2:9" x14ac:dyDescent="0.25">
      <c r="D27" s="26" t="s">
        <v>27</v>
      </c>
      <c r="E27" s="37">
        <f>SUM(E2:E26)</f>
        <v>373355</v>
      </c>
      <c r="F27" s="27" t="s">
        <v>28</v>
      </c>
      <c r="G27" s="36">
        <f>SUM(G2:G26)*1.4</f>
        <v>334992</v>
      </c>
      <c r="H27" s="28" t="s">
        <v>30</v>
      </c>
      <c r="I27" s="29">
        <f>SUM(I2:I26)</f>
        <v>33900</v>
      </c>
    </row>
    <row r="29" spans="2:9" x14ac:dyDescent="0.25">
      <c r="D29" s="32" t="s">
        <v>31</v>
      </c>
      <c r="E29" s="33"/>
    </row>
    <row r="31" spans="2:9" x14ac:dyDescent="0.25">
      <c r="B31" s="1" t="s">
        <v>3</v>
      </c>
      <c r="C31" s="2">
        <f>E27+G27+I27+E29</f>
        <v>742247</v>
      </c>
      <c r="D31" s="3" t="s">
        <v>4</v>
      </c>
    </row>
    <row r="33" spans="2:7" x14ac:dyDescent="0.25">
      <c r="B33" s="4" t="s">
        <v>5</v>
      </c>
      <c r="C33" s="5">
        <v>2</v>
      </c>
      <c r="D33" s="6" t="s">
        <v>6</v>
      </c>
    </row>
    <row r="34" spans="2:7" x14ac:dyDescent="0.25">
      <c r="B34" s="7" t="s">
        <v>7</v>
      </c>
      <c r="C34" s="8">
        <v>6000</v>
      </c>
      <c r="D34" s="9" t="s">
        <v>4</v>
      </c>
    </row>
    <row r="35" spans="2:7" x14ac:dyDescent="0.25">
      <c r="B35" s="10" t="s">
        <v>8</v>
      </c>
      <c r="C35" s="11">
        <v>12</v>
      </c>
      <c r="D35" s="9" t="s">
        <v>9</v>
      </c>
      <c r="E35" t="s">
        <v>55</v>
      </c>
      <c r="F35" t="s">
        <v>56</v>
      </c>
      <c r="G35" t="s">
        <v>57</v>
      </c>
    </row>
    <row r="36" spans="2:7" ht="30" x14ac:dyDescent="0.25">
      <c r="B36" s="31" t="s">
        <v>34</v>
      </c>
      <c r="C36" s="13">
        <f>(C35*C34*C33)+E29</f>
        <v>144000</v>
      </c>
      <c r="D36" s="14" t="s">
        <v>4</v>
      </c>
      <c r="E36" s="24">
        <f>C36*0.88</f>
        <v>126720</v>
      </c>
      <c r="F36" s="24">
        <f>E36/C33</f>
        <v>63360</v>
      </c>
      <c r="G36" s="24">
        <f>F36/C35</f>
        <v>5280</v>
      </c>
    </row>
    <row r="37" spans="2:7" x14ac:dyDescent="0.25">
      <c r="B37" s="15"/>
      <c r="C37" s="16"/>
    </row>
    <row r="38" spans="2:7" x14ac:dyDescent="0.25">
      <c r="B38" s="4" t="s">
        <v>10</v>
      </c>
      <c r="C38" s="17">
        <v>16</v>
      </c>
      <c r="D38" s="6" t="s">
        <v>11</v>
      </c>
    </row>
    <row r="39" spans="2:7" x14ac:dyDescent="0.25">
      <c r="B39" s="10" t="s">
        <v>12</v>
      </c>
      <c r="C39" s="18">
        <v>10</v>
      </c>
      <c r="D39" s="9" t="s">
        <v>32</v>
      </c>
    </row>
    <row r="40" spans="2:7" x14ac:dyDescent="0.25">
      <c r="B40" s="10" t="s">
        <v>13</v>
      </c>
      <c r="C40" s="8">
        <v>51</v>
      </c>
      <c r="D40" s="9" t="s">
        <v>4</v>
      </c>
    </row>
    <row r="41" spans="2:7" ht="30" x14ac:dyDescent="0.25">
      <c r="B41" s="30" t="s">
        <v>14</v>
      </c>
      <c r="C41" s="8">
        <f>C38*2/100*C39*C40</f>
        <v>163.20000000000002</v>
      </c>
      <c r="D41" s="9" t="s">
        <v>4</v>
      </c>
    </row>
    <row r="42" spans="2:7" x14ac:dyDescent="0.25">
      <c r="B42" s="10" t="s">
        <v>15</v>
      </c>
      <c r="C42" s="13">
        <f>C35*C41</f>
        <v>1958.4</v>
      </c>
      <c r="D42" s="9" t="s">
        <v>4</v>
      </c>
    </row>
    <row r="43" spans="2:7" x14ac:dyDescent="0.25">
      <c r="B43" s="10"/>
      <c r="C43" s="16"/>
      <c r="D43" s="9"/>
    </row>
    <row r="44" spans="2:7" x14ac:dyDescent="0.25">
      <c r="B44" s="10" t="s">
        <v>16</v>
      </c>
      <c r="C44" s="13">
        <f>C31*0.06</f>
        <v>44534.82</v>
      </c>
      <c r="D44" s="9" t="s">
        <v>4</v>
      </c>
    </row>
    <row r="45" spans="2:7" x14ac:dyDescent="0.25">
      <c r="B45" s="10"/>
      <c r="C45" s="16"/>
      <c r="D45" s="9"/>
    </row>
    <row r="46" spans="2:7" ht="30" x14ac:dyDescent="0.25">
      <c r="B46" s="30" t="s">
        <v>17</v>
      </c>
      <c r="C46" s="8">
        <v>0.2</v>
      </c>
      <c r="D46" s="9" t="s">
        <v>33</v>
      </c>
    </row>
    <row r="47" spans="2:7" x14ac:dyDescent="0.25">
      <c r="B47" s="19" t="s">
        <v>18</v>
      </c>
      <c r="C47" s="13">
        <f>C31*C46/100</f>
        <v>1484.4939999999999</v>
      </c>
      <c r="D47" s="14" t="s">
        <v>4</v>
      </c>
    </row>
    <row r="48" spans="2:7" x14ac:dyDescent="0.25">
      <c r="B48" s="20" t="s">
        <v>19</v>
      </c>
      <c r="C48" s="21"/>
    </row>
    <row r="49" spans="2:4" x14ac:dyDescent="0.25">
      <c r="B49" s="15"/>
      <c r="C49" s="16"/>
    </row>
    <row r="50" spans="2:4" x14ac:dyDescent="0.25">
      <c r="B50" s="1" t="s">
        <v>20</v>
      </c>
      <c r="C50" s="2">
        <f>E27</f>
        <v>373355</v>
      </c>
      <c r="D50" s="3" t="s">
        <v>4</v>
      </c>
    </row>
    <row r="51" spans="2:4" x14ac:dyDescent="0.25">
      <c r="B51" s="15"/>
      <c r="C51" s="16"/>
    </row>
    <row r="52" spans="2:4" x14ac:dyDescent="0.25">
      <c r="B52" s="4" t="s">
        <v>21</v>
      </c>
      <c r="C52" s="22">
        <f>C36+C42+C44+C47+C50+C48</f>
        <v>565332.71400000004</v>
      </c>
      <c r="D52" s="6" t="s">
        <v>4</v>
      </c>
    </row>
    <row r="53" spans="2:4" ht="15.75" thickBot="1" x14ac:dyDescent="0.3">
      <c r="B53" s="10"/>
      <c r="C53" s="21"/>
      <c r="D53" s="9"/>
    </row>
    <row r="54" spans="2:4" x14ac:dyDescent="0.25">
      <c r="B54" s="12" t="s">
        <v>22</v>
      </c>
      <c r="C54" s="23">
        <f>C31-C52</f>
        <v>176914.28599999996</v>
      </c>
      <c r="D54" s="1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Сибирский арсенал</vt:lpstr>
      <vt:lpstr>Стрелец-ПРО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Семенов</dc:creator>
  <cp:lastModifiedBy>Олег Семенов</cp:lastModifiedBy>
  <cp:lastPrinted>2022-09-19T14:04:11Z</cp:lastPrinted>
  <dcterms:created xsi:type="dcterms:W3CDTF">2015-06-05T18:19:34Z</dcterms:created>
  <dcterms:modified xsi:type="dcterms:W3CDTF">2024-04-15T11:31:11Z</dcterms:modified>
</cp:coreProperties>
</file>