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69025F3-A917-4ACC-AA19-1C96060F4497}" xr6:coauthVersionLast="47" xr6:coauthVersionMax="47" xr10:uidLastSave="{00000000-0000-0000-0000-000000000000}"/>
  <bookViews>
    <workbookView xWindow="-103" yWindow="-103" windowWidth="22149" windowHeight="11949" xr2:uid="{36B78F4B-0855-42A6-B9C4-CA5E0C2FA7E8}"/>
  </bookViews>
  <sheets>
    <sheet name="ANALYSIS OF THE SOAR PROGRAM" sheetId="1" r:id="rId1"/>
    <sheet name="AMOUNT SPENT IN EACH MONTH" sheetId="4" r:id="rId2"/>
  </sheets>
  <calcPr calcId="191029"/>
  <pivotCaches>
    <pivotCache cacheId="27" r:id="rId3"/>
    <pivotCache cacheId="26" r:id="rId4"/>
    <pivotCache cacheId="2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20" i="1" s="1"/>
  <c r="O10" i="1" s="1"/>
  <c r="P37" i="1"/>
  <c r="Q37" i="1"/>
  <c r="R37" i="1"/>
  <c r="R43" i="1"/>
  <c r="P43" i="1"/>
  <c r="P46" i="1"/>
  <c r="P45" i="1"/>
  <c r="P44" i="1"/>
  <c r="P41" i="1"/>
  <c r="P42" i="1"/>
  <c r="P40" i="1"/>
  <c r="P38" i="1"/>
  <c r="P39" i="1"/>
  <c r="R46" i="1"/>
  <c r="R44" i="1"/>
  <c r="R45" i="1"/>
  <c r="R42" i="1"/>
  <c r="R40" i="1"/>
  <c r="R39" i="1"/>
  <c r="R41" i="1"/>
  <c r="R38" i="1"/>
  <c r="Q46" i="1"/>
  <c r="Q44" i="1"/>
  <c r="Q38" i="1"/>
  <c r="Q39" i="1"/>
  <c r="Q40" i="1"/>
  <c r="Q41" i="1"/>
  <c r="Q42" i="1"/>
  <c r="Q43" i="1"/>
  <c r="Q45" i="1"/>
  <c r="J20" i="1"/>
  <c r="R11" i="1"/>
  <c r="R12" i="1"/>
  <c r="Q10" i="1"/>
  <c r="R10" i="1" s="1"/>
  <c r="Q15" i="1" s="1"/>
</calcChain>
</file>

<file path=xl/sharedStrings.xml><?xml version="1.0" encoding="utf-8"?>
<sst xmlns="http://schemas.openxmlformats.org/spreadsheetml/2006/main" count="222" uniqueCount="66">
  <si>
    <t xml:space="preserve">THE SOAR PROGRAM </t>
  </si>
  <si>
    <t>BUDGET TABLE</t>
  </si>
  <si>
    <t>NEEDS</t>
  </si>
  <si>
    <t xml:space="preserve">PRICE </t>
  </si>
  <si>
    <t>Tranport</t>
  </si>
  <si>
    <t>Sponsorship</t>
  </si>
  <si>
    <t>Welfarism</t>
  </si>
  <si>
    <t xml:space="preserve">Skill Learning </t>
  </si>
  <si>
    <t>Stationaries</t>
  </si>
  <si>
    <t>Paper Works</t>
  </si>
  <si>
    <t xml:space="preserve">Logistics </t>
  </si>
  <si>
    <t xml:space="preserve">Slippers </t>
  </si>
  <si>
    <t xml:space="preserve">Sound and Electronics </t>
  </si>
  <si>
    <t>Miscellanous</t>
  </si>
  <si>
    <t>ESTIMATE</t>
  </si>
  <si>
    <t>TOTAL</t>
  </si>
  <si>
    <t>AMOUNT NEEDED</t>
  </si>
  <si>
    <t>DATE</t>
  </si>
  <si>
    <t xml:space="preserve">DONATIONS </t>
  </si>
  <si>
    <t>SPENT</t>
  </si>
  <si>
    <t>LEFT WITH</t>
  </si>
  <si>
    <t>APRIL</t>
  </si>
  <si>
    <t>APRIL FINANCIAL BREAKDOWN</t>
  </si>
  <si>
    <t>MONTHS</t>
  </si>
  <si>
    <t>MAY</t>
  </si>
  <si>
    <t>JUNE</t>
  </si>
  <si>
    <t xml:space="preserve">AMOUNT GOTTEN </t>
  </si>
  <si>
    <t>SUMMARY</t>
  </si>
  <si>
    <t>Transport</t>
  </si>
  <si>
    <t>ITEM(s)</t>
  </si>
  <si>
    <t xml:space="preserve">Paper works </t>
  </si>
  <si>
    <t>Pencil</t>
  </si>
  <si>
    <t>School Fees</t>
  </si>
  <si>
    <t xml:space="preserve">Notebooks </t>
  </si>
  <si>
    <t>CATEGORY</t>
  </si>
  <si>
    <t xml:space="preserve">Tailoring </t>
  </si>
  <si>
    <t>Lost Money</t>
  </si>
  <si>
    <t>Rent of Speakers</t>
  </si>
  <si>
    <t xml:space="preserve">Flyers </t>
  </si>
  <si>
    <t>Rent of Projector</t>
  </si>
  <si>
    <t>Slippers</t>
  </si>
  <si>
    <t xml:space="preserve">Snacks </t>
  </si>
  <si>
    <t>Chalk</t>
  </si>
  <si>
    <t>Fuel</t>
  </si>
  <si>
    <t>Shirt</t>
  </si>
  <si>
    <t>Uniform</t>
  </si>
  <si>
    <t>Rent of Bus</t>
  </si>
  <si>
    <t xml:space="preserve">Tech Training </t>
  </si>
  <si>
    <t xml:space="preserve">AMOUNT SPENT </t>
  </si>
  <si>
    <t>AFTER THE SOAR PROGRAM, WE ARE LEFT WITH:</t>
  </si>
  <si>
    <t>FINANCIAL STATEMENT OF WEIGHT_LESS</t>
  </si>
  <si>
    <t xml:space="preserve">JUNE </t>
  </si>
  <si>
    <t>MAY FINANCIAL ANALYSIS</t>
  </si>
  <si>
    <t>Row Labels</t>
  </si>
  <si>
    <t>Grand Total</t>
  </si>
  <si>
    <t>Sum of SPENT</t>
  </si>
  <si>
    <t>JUNE FINANCIAL ANALYSIS</t>
  </si>
  <si>
    <t>TABLE SHOWING MONEY SPENT ON EACH CATEGORY IN MAY</t>
  </si>
  <si>
    <t>Categories</t>
  </si>
  <si>
    <t>TABLE SHOWING MONEY SPENT ON EACH CATEGORY IN JUNE</t>
  </si>
  <si>
    <t>TABLE SHOWING MONEY SPENT ON EACH CATEGORY FOR THE SOAR PROGRAM</t>
  </si>
  <si>
    <t>SPONSORSHIP</t>
  </si>
  <si>
    <t>TABLE SHOWING MONEY SPENT ON EACH CATEGORY IN APRIL</t>
  </si>
  <si>
    <t xml:space="preserve">Sum of Spent </t>
  </si>
  <si>
    <t>THE SOAR PROGRAM</t>
  </si>
  <si>
    <t>AMOUNT SPENT ON EACH CATEGORY IN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</si>
</sst>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-0.249977111117893"/>
        <bgColor theme="5" tint="0.79998168889431442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14" fontId="0" fillId="0" borderId="0" xfId="0" applyNumberFormat="1"/>
    <xf numFmtId="0" fontId="4" fillId="4" borderId="0" xfId="0" applyFont="1" applyFill="1" applyAlignment="1">
      <alignment horizontal="center"/>
    </xf>
    <xf numFmtId="0" fontId="7" fillId="4" borderId="0" xfId="0" applyFont="1" applyFill="1"/>
    <xf numFmtId="3" fontId="1" fillId="2" borderId="0" xfId="0" applyNumberFormat="1" applyFont="1" applyFill="1"/>
    <xf numFmtId="0" fontId="0" fillId="0" borderId="0" xfId="0" applyAlignment="1">
      <alignment wrapText="1"/>
    </xf>
    <xf numFmtId="0" fontId="0" fillId="6" borderId="1" xfId="0" applyFont="1" applyFill="1" applyBorder="1"/>
    <xf numFmtId="0" fontId="0" fillId="0" borderId="1" xfId="0" applyFont="1" applyBorder="1"/>
    <xf numFmtId="3" fontId="0" fillId="6" borderId="1" xfId="0" applyNumberFormat="1" applyFont="1" applyFill="1" applyBorder="1"/>
    <xf numFmtId="3" fontId="0" fillId="0" borderId="1" xfId="0" applyNumberFormat="1" applyFont="1" applyBorder="1"/>
    <xf numFmtId="14" fontId="0" fillId="6" borderId="1" xfId="0" applyNumberFormat="1" applyFont="1" applyFill="1" applyBorder="1"/>
    <xf numFmtId="0" fontId="1" fillId="5" borderId="2" xfId="0" applyFont="1" applyFill="1" applyBorder="1"/>
    <xf numFmtId="0" fontId="0" fillId="0" borderId="3" xfId="0" applyFont="1" applyBorder="1"/>
    <xf numFmtId="3" fontId="0" fillId="0" borderId="3" xfId="0" applyNumberFormat="1" applyFont="1" applyBorder="1"/>
    <xf numFmtId="0" fontId="0" fillId="0" borderId="3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7" borderId="2" xfId="0" applyNumberFormat="1" applyFont="1" applyFill="1" applyBorder="1"/>
    <xf numFmtId="3" fontId="0" fillId="7" borderId="2" xfId="0" applyNumberFormat="1" applyFont="1" applyFill="1" applyBorder="1"/>
    <xf numFmtId="0" fontId="0" fillId="7" borderId="2" xfId="0" applyFont="1" applyFill="1" applyBorder="1"/>
    <xf numFmtId="0" fontId="9" fillId="8" borderId="0" xfId="0" applyFont="1" applyFill="1" applyAlignment="1">
      <alignment horizontal="center" wrapText="1"/>
    </xf>
    <xf numFmtId="0" fontId="8" fillId="6" borderId="3" xfId="0" applyFont="1" applyFill="1" applyBorder="1" applyAlignment="1">
      <alignment horizontal="left"/>
    </xf>
    <xf numFmtId="0" fontId="8" fillId="6" borderId="3" xfId="0" applyNumberFormat="1" applyFont="1" applyFill="1" applyBorder="1"/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numFmt numFmtId="19" formatCode="m/d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2">
                    <a:lumMod val="75000"/>
                  </a:schemeClr>
                </a:solidFill>
              </a:rPr>
              <a:t>FINANCIAL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 ANALYSIS: THE SOAR PROGRAM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0647891540175745"/>
          <c:y val="4.1630077989939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THE SOAR PROGRAM'!$O$9</c:f>
              <c:strCache>
                <c:ptCount val="1"/>
                <c:pt idx="0">
                  <c:v>AMOUNT NEEDED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OF THE SOAR PROGRAM'!$N$10:$N$12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'ANALYSIS OF THE SOAR PROGRAM'!$O$10:$O$12</c:f>
              <c:numCache>
                <c:formatCode>#,##0</c:formatCode>
                <c:ptCount val="3"/>
                <c:pt idx="0">
                  <c:v>337500</c:v>
                </c:pt>
                <c:pt idx="1">
                  <c:v>250000</c:v>
                </c:pt>
                <c:pt idx="2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5-4815-BBE1-51AA644CDBDA}"/>
            </c:ext>
          </c:extLst>
        </c:ser>
        <c:ser>
          <c:idx val="1"/>
          <c:order val="1"/>
          <c:tx>
            <c:strRef>
              <c:f>'ANALYSIS OF THE SOAR PROGRAM'!$P$9</c:f>
              <c:strCache>
                <c:ptCount val="1"/>
                <c:pt idx="0">
                  <c:v>AMOUNT GOTTEN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'ANALYSIS OF THE SOAR PROGRAM'!$N$10:$N$12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'ANALYSIS OF THE SOAR PROGRAM'!$P$10:$P$12</c:f>
              <c:numCache>
                <c:formatCode>#,##0</c:formatCode>
                <c:ptCount val="3"/>
                <c:pt idx="0">
                  <c:v>455000</c:v>
                </c:pt>
                <c:pt idx="1">
                  <c:v>300000</c:v>
                </c:pt>
                <c:pt idx="2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5-4815-BBE1-51AA644CDBDA}"/>
            </c:ext>
          </c:extLst>
        </c:ser>
        <c:ser>
          <c:idx val="2"/>
          <c:order val="2"/>
          <c:tx>
            <c:strRef>
              <c:f>'ANALYSIS OF THE SOAR PROGRAM'!$Q$9</c:f>
              <c:strCache>
                <c:ptCount val="1"/>
                <c:pt idx="0">
                  <c:v>AMOUNT SPENT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OF THE SOAR PROGRAM'!$N$10:$N$12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'ANALYSIS OF THE SOAR PROGRAM'!$Q$10:$Q$12</c:f>
              <c:numCache>
                <c:formatCode>#,##0</c:formatCode>
                <c:ptCount val="3"/>
                <c:pt idx="0">
                  <c:v>385850</c:v>
                </c:pt>
                <c:pt idx="1">
                  <c:v>280000</c:v>
                </c:pt>
                <c:pt idx="2">
                  <c:v>295500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05-4815-BBE1-51AA644CDBDA}"/>
            </c:ext>
          </c:extLst>
        </c:ser>
        <c:ser>
          <c:idx val="3"/>
          <c:order val="3"/>
          <c:tx>
            <c:strRef>
              <c:f>'ANALYSIS OF THE SOAR PROGRAM'!$R$9</c:f>
              <c:strCache>
                <c:ptCount val="1"/>
                <c:pt idx="0">
                  <c:v>LEFT WITH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'ANALYSIS OF THE SOAR PROGRAM'!$N$10:$N$12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'ANALYSIS OF THE SOAR PROGRAM'!$R$10:$R$12</c:f>
              <c:numCache>
                <c:formatCode>#,##0</c:formatCode>
                <c:ptCount val="3"/>
                <c:pt idx="0">
                  <c:v>69150</c:v>
                </c:pt>
                <c:pt idx="1">
                  <c:v>20000</c:v>
                </c:pt>
                <c:pt idx="2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05-4815-BBE1-51AA644CD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9572864"/>
        <c:axId val="539576472"/>
      </c:barChart>
      <c:catAx>
        <c:axId val="5395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76472"/>
        <c:crosses val="autoZero"/>
        <c:auto val="1"/>
        <c:lblAlgn val="ctr"/>
        <c:lblOffset val="100"/>
        <c:noMultiLvlLbl val="0"/>
      </c:catAx>
      <c:valAx>
        <c:axId val="53957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7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628649</xdr:colOff>
      <xdr:row>16</xdr:row>
      <xdr:rowOff>10884</xdr:rowOff>
    </xdr:from>
    <xdr:to>
      <xdr:col>18</xdr:col>
      <xdr:colOff>0</xdr:colOff>
      <xdr:row>28</xdr:row>
      <xdr:rowOff>163284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83FA42-BA1F-195A-C3C5-FBB93E1C6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58.563719560188" createdVersion="8" refreshedVersion="8" minRefreshableVersion="3" recordCount="31" xr:uid="{68CEBDC5-1C53-4E8E-89F3-94DA54D01E03}">
  <cacheSource type="worksheet">
    <worksheetSource name="Table3"/>
  </cacheSource>
  <cacheFields count="5">
    <cacheField name="DATE" numFmtId="14">
      <sharedItems containsSemiMixedTypes="0" containsNonDate="0" containsDate="1" containsString="0" minDate="2023-03-01T00:00:00" maxDate="2023-04-01T00:00:00" count="31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</sharedItems>
    </cacheField>
    <cacheField name="DONATIONS " numFmtId="0">
      <sharedItems containsSemiMixedTypes="0" containsString="0" containsNumber="1" containsInteger="1" minValue="0" maxValue="10000"/>
    </cacheField>
    <cacheField name="SPENT" numFmtId="0">
      <sharedItems containsSemiMixedTypes="0" containsString="0" containsNumber="1" containsInteger="1" minValue="500" maxValue="250000"/>
    </cacheField>
    <cacheField name="ITEM(s)" numFmtId="0">
      <sharedItems count="18">
        <s v="Transport"/>
        <s v="School Fees"/>
        <s v="Paper works "/>
        <s v="Pencil"/>
        <s v="Notebooks "/>
        <s v="Tailoring "/>
        <s v="Lost Money"/>
        <s v="Rent of Speakers"/>
        <s v="Flyers "/>
        <s v="Rent of Projector"/>
        <s v="Slippers"/>
        <s v="Snacks "/>
        <s v="Chalk"/>
        <s v="Fuel"/>
        <s v="Shirt"/>
        <s v="Uniform"/>
        <s v="Rent of Bus"/>
        <s v="Tech Training "/>
      </sharedItems>
    </cacheField>
    <cacheField name="CATEGORY" numFmtId="0">
      <sharedItems count="9">
        <s v="Tranport"/>
        <s v="Sponsorship"/>
        <s v="Paper Works"/>
        <s v="Stationaries"/>
        <s v="Skill Learning "/>
        <s v="Welfarism"/>
        <s v="Sound and Electronics "/>
        <s v="Slippers "/>
        <s v="Miscellano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58.584819791664" createdVersion="8" refreshedVersion="8" minRefreshableVersion="3" recordCount="8" xr:uid="{DFF4B69C-5177-42E8-B7DF-A30F8BB7D91F}">
  <cacheSource type="worksheet">
    <worksheetSource name="Table5"/>
  </cacheSource>
  <cacheFields count="5">
    <cacheField name="DATE" numFmtId="14">
      <sharedItems containsSemiMixedTypes="0" containsNonDate="0" containsDate="1" containsString="0" minDate="2023-04-01T00:00:00" maxDate="2023-04-09T00:00:00"/>
    </cacheField>
    <cacheField name="DONATIONS " numFmtId="0">
      <sharedItems containsSemiMixedTypes="0" containsString="0" containsNumber="1" containsInteger="1" minValue="0" maxValue="10000"/>
    </cacheField>
    <cacheField name="SPENT" numFmtId="0">
      <sharedItems containsSemiMixedTypes="0" containsString="0" containsNumber="1" containsInteger="1" minValue="500" maxValue="12000"/>
    </cacheField>
    <cacheField name="ITEM(s)" numFmtId="0">
      <sharedItems count="8">
        <s v="Transport"/>
        <s v="School Fees"/>
        <s v="Paper works "/>
        <s v="Pencil"/>
        <s v="Notebooks "/>
        <s v="Tailoring "/>
        <s v="Lost Money"/>
        <s v="Rent of Speakers"/>
      </sharedItems>
    </cacheField>
    <cacheField name="CATEGORY" numFmtId="0">
      <sharedItems count="7">
        <s v="Tranport"/>
        <s v="Sponsorship"/>
        <s v="Paper Works"/>
        <s v="Stationaries"/>
        <s v="Skill Learning "/>
        <s v="Welfarism"/>
        <s v="Sound and Electronics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58.585202314818" createdVersion="8" refreshedVersion="8" minRefreshableVersion="3" recordCount="7" xr:uid="{7F47D44D-34C1-449D-B402-93E8246C06D1}">
  <cacheSource type="worksheet">
    <worksheetSource name="Table7"/>
  </cacheSource>
  <cacheFields count="5">
    <cacheField name="DATE" numFmtId="14">
      <sharedItems containsSemiMixedTypes="0" containsNonDate="0" containsDate="1" containsString="0" minDate="2023-04-02T00:00:00" maxDate="2023-04-09T00:00:00"/>
    </cacheField>
    <cacheField name="DONATIONS " numFmtId="0">
      <sharedItems containsSemiMixedTypes="0" containsString="0" containsNumber="1" containsInteger="1" minValue="0" maxValue="10000"/>
    </cacheField>
    <cacheField name="SPENT" numFmtId="0">
      <sharedItems containsSemiMixedTypes="0" containsString="0" containsNumber="1" containsInteger="1" minValue="500" maxValue="12000"/>
    </cacheField>
    <cacheField name="ITEM(s)" numFmtId="0">
      <sharedItems count="7">
        <s v="School Fees"/>
        <s v="Paper works "/>
        <s v="Pencil"/>
        <s v="Notebooks "/>
        <s v="Tailoring "/>
        <s v="Lost Money"/>
        <s v="Rent of Speakers"/>
      </sharedItems>
    </cacheField>
    <cacheField name="CATEGORY" numFmtId="0">
      <sharedItems count="6">
        <s v="Sponsorship"/>
        <s v="Paper Works"/>
        <s v="Stationaries"/>
        <s v="Skill Learning "/>
        <s v="Welfarism"/>
        <s v="Sound and Electronics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000"/>
    <n v="2000"/>
    <x v="0"/>
    <x v="0"/>
  </r>
  <r>
    <x v="1"/>
    <n v="0"/>
    <n v="4000"/>
    <x v="1"/>
    <x v="1"/>
  </r>
  <r>
    <x v="2"/>
    <n v="4500"/>
    <n v="3000"/>
    <x v="2"/>
    <x v="2"/>
  </r>
  <r>
    <x v="3"/>
    <n v="10000"/>
    <n v="1000"/>
    <x v="3"/>
    <x v="3"/>
  </r>
  <r>
    <x v="4"/>
    <n v="2500"/>
    <n v="2500"/>
    <x v="4"/>
    <x v="3"/>
  </r>
  <r>
    <x v="5"/>
    <n v="0"/>
    <n v="1200"/>
    <x v="5"/>
    <x v="4"/>
  </r>
  <r>
    <x v="6"/>
    <n v="0"/>
    <n v="500"/>
    <x v="6"/>
    <x v="5"/>
  </r>
  <r>
    <x v="7"/>
    <n v="0"/>
    <n v="12000"/>
    <x v="7"/>
    <x v="6"/>
  </r>
  <r>
    <x v="8"/>
    <n v="0"/>
    <n v="2000"/>
    <x v="3"/>
    <x v="3"/>
  </r>
  <r>
    <x v="9"/>
    <n v="0"/>
    <n v="1400"/>
    <x v="8"/>
    <x v="2"/>
  </r>
  <r>
    <x v="10"/>
    <n v="0"/>
    <n v="1800"/>
    <x v="1"/>
    <x v="1"/>
  </r>
  <r>
    <x v="11"/>
    <n v="0"/>
    <n v="2500"/>
    <x v="4"/>
    <x v="3"/>
  </r>
  <r>
    <x v="12"/>
    <n v="0"/>
    <n v="1950"/>
    <x v="9"/>
    <x v="6"/>
  </r>
  <r>
    <x v="13"/>
    <n v="0"/>
    <n v="20000"/>
    <x v="10"/>
    <x v="7"/>
  </r>
  <r>
    <x v="14"/>
    <n v="0"/>
    <n v="12000"/>
    <x v="11"/>
    <x v="8"/>
  </r>
  <r>
    <x v="15"/>
    <n v="0"/>
    <n v="11500"/>
    <x v="0"/>
    <x v="0"/>
  </r>
  <r>
    <x v="16"/>
    <n v="0"/>
    <n v="12000"/>
    <x v="1"/>
    <x v="1"/>
  </r>
  <r>
    <x v="17"/>
    <n v="0"/>
    <n v="5000"/>
    <x v="8"/>
    <x v="2"/>
  </r>
  <r>
    <x v="18"/>
    <n v="0"/>
    <n v="2500"/>
    <x v="12"/>
    <x v="3"/>
  </r>
  <r>
    <x v="19"/>
    <n v="0"/>
    <n v="2800"/>
    <x v="13"/>
    <x v="8"/>
  </r>
  <r>
    <x v="20"/>
    <n v="0"/>
    <n v="1500"/>
    <x v="14"/>
    <x v="5"/>
  </r>
  <r>
    <x v="21"/>
    <n v="0"/>
    <n v="2500"/>
    <x v="15"/>
    <x v="1"/>
  </r>
  <r>
    <x v="22"/>
    <n v="0"/>
    <n v="3500"/>
    <x v="4"/>
    <x v="3"/>
  </r>
  <r>
    <x v="23"/>
    <n v="0"/>
    <n v="2500"/>
    <x v="0"/>
    <x v="0"/>
  </r>
  <r>
    <x v="24"/>
    <n v="0"/>
    <n v="3400"/>
    <x v="12"/>
    <x v="3"/>
  </r>
  <r>
    <x v="25"/>
    <n v="0"/>
    <n v="2400"/>
    <x v="16"/>
    <x v="8"/>
  </r>
  <r>
    <x v="26"/>
    <n v="0"/>
    <n v="250000"/>
    <x v="1"/>
    <x v="1"/>
  </r>
  <r>
    <x v="27"/>
    <n v="0"/>
    <n v="12000"/>
    <x v="17"/>
    <x v="4"/>
  </r>
  <r>
    <x v="28"/>
    <n v="0"/>
    <n v="2550"/>
    <x v="13"/>
    <x v="8"/>
  </r>
  <r>
    <x v="29"/>
    <n v="0"/>
    <n v="1500"/>
    <x v="0"/>
    <x v="0"/>
  </r>
  <r>
    <x v="30"/>
    <n v="0"/>
    <n v="2350"/>
    <x v="8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d v="2023-04-01T00:00:00"/>
    <n v="3000"/>
    <n v="2000"/>
    <x v="0"/>
    <x v="0"/>
  </r>
  <r>
    <d v="2023-04-02T00:00:00"/>
    <n v="0"/>
    <n v="4000"/>
    <x v="1"/>
    <x v="1"/>
  </r>
  <r>
    <d v="2023-04-03T00:00:00"/>
    <n v="4500"/>
    <n v="3000"/>
    <x v="2"/>
    <x v="2"/>
  </r>
  <r>
    <d v="2023-04-04T00:00:00"/>
    <n v="10000"/>
    <n v="1000"/>
    <x v="3"/>
    <x v="3"/>
  </r>
  <r>
    <d v="2023-04-05T00:00:00"/>
    <n v="2500"/>
    <n v="2500"/>
    <x v="4"/>
    <x v="3"/>
  </r>
  <r>
    <d v="2023-04-06T00:00:00"/>
    <n v="0"/>
    <n v="1200"/>
    <x v="5"/>
    <x v="4"/>
  </r>
  <r>
    <d v="2023-04-07T00:00:00"/>
    <n v="0"/>
    <n v="500"/>
    <x v="6"/>
    <x v="5"/>
  </r>
  <r>
    <d v="2023-04-08T00:00:00"/>
    <n v="0"/>
    <n v="12000"/>
    <x v="7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d v="2023-04-02T00:00:00"/>
    <n v="0"/>
    <n v="4000"/>
    <x v="0"/>
    <x v="0"/>
  </r>
  <r>
    <d v="2023-04-03T00:00:00"/>
    <n v="4500"/>
    <n v="3000"/>
    <x v="1"/>
    <x v="1"/>
  </r>
  <r>
    <d v="2023-04-04T00:00:00"/>
    <n v="10000"/>
    <n v="1000"/>
    <x v="2"/>
    <x v="2"/>
  </r>
  <r>
    <d v="2023-04-05T00:00:00"/>
    <n v="2500"/>
    <n v="2500"/>
    <x v="3"/>
    <x v="2"/>
  </r>
  <r>
    <d v="2023-04-06T00:00:00"/>
    <n v="0"/>
    <n v="1200"/>
    <x v="4"/>
    <x v="3"/>
  </r>
  <r>
    <d v="2023-04-07T00:00:00"/>
    <n v="0"/>
    <n v="500"/>
    <x v="5"/>
    <x v="4"/>
  </r>
  <r>
    <d v="2023-04-08T00:00:00"/>
    <n v="0"/>
    <n v="12000"/>
    <x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CC2B3-1A9C-41B8-A2EA-6DF082D2F41A}" name="PivotTable1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I15" firstHeaderRow="1" firstDataRow="1" firstDataCol="1"/>
  <pivotFields count="5">
    <pivotField numFmtId="14" showAll="0"/>
    <pivotField showAll="0"/>
    <pivotField dataField="1" showAll="0"/>
    <pivotField showAll="0"/>
    <pivotField axis="axisRow" showAll="0">
      <items count="7">
        <item x="1"/>
        <item x="3"/>
        <item x="5"/>
        <item x="0"/>
        <item x="2"/>
        <item x="4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PENT" fld="2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E0CE0-C05D-456B-8525-8BBB13FADD6D}" name="PivotTable1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:C18" firstHeaderRow="1" firstDataRow="1" firstDataCol="1"/>
  <pivotFields count="5">
    <pivotField numFmtId="14" showAll="0"/>
    <pivotField showAll="0"/>
    <pivotField dataField="1" showAll="0"/>
    <pivotField showAll="0"/>
    <pivotField axis="axisRow" showAll="0">
      <items count="10">
        <item x="8"/>
        <item x="2"/>
        <item x="4"/>
        <item x="7"/>
        <item x="6"/>
        <item x="1"/>
        <item x="3"/>
        <item x="0"/>
        <item x="5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PENT" fld="2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B4FBD-C62F-4882-8841-A2973C7310FE}" name="PivotTable1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ies">
  <location ref="E8:F16" firstHeaderRow="1" firstDataRow="1" firstDataCol="1"/>
  <pivotFields count="5">
    <pivotField numFmtId="14" showAll="0"/>
    <pivotField showAll="0"/>
    <pivotField dataField="1" showAll="0"/>
    <pivotField showAll="0">
      <items count="9">
        <item x="6"/>
        <item x="4"/>
        <item x="2"/>
        <item x="3"/>
        <item x="7"/>
        <item x="1"/>
        <item x="5"/>
        <item x="0"/>
        <item t="default"/>
      </items>
    </pivotField>
    <pivotField axis="axisRow" showAll="0">
      <items count="8">
        <item x="2"/>
        <item x="4"/>
        <item x="6"/>
        <item x="1"/>
        <item x="3"/>
        <item x="0"/>
        <item x="5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PENT" fld="2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2C986-F7F8-4792-87FE-F2A12FB75557}" name="Table1" displayName="Table1" ref="I9:K20" totalsRowShown="0">
  <autoFilter ref="I9:K20" xr:uid="{1662C986-F7F8-4792-87FE-F2A12FB75557}"/>
  <tableColumns count="3">
    <tableColumn id="1" xr3:uid="{1F649254-A3DD-4E3F-8E15-A4550D7A6D3F}" name="NEEDS"/>
    <tableColumn id="2" xr3:uid="{FA9075E4-877F-44EA-861C-628FDE117F8E}" name="ESTIMATE"/>
    <tableColumn id="3" xr3:uid="{3291ACF1-2D17-4EBB-A106-2D3044C4D3A2}" name="PRICE 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C7EA2-44EC-4A1C-BA48-524DE3AAC6C0}" name="Table2" displayName="Table2" ref="N9:R12" totalsRowShown="0">
  <autoFilter ref="N9:R12" xr:uid="{5F1C7EA2-44EC-4A1C-BA48-524DE3AAC6C0}"/>
  <tableColumns count="5">
    <tableColumn id="1" xr3:uid="{FF06C5F0-28F6-4B5A-A59A-CF52313CD1F6}" name="MONTHS"/>
    <tableColumn id="2" xr3:uid="{02ED298E-6962-4A5C-8514-845CDE51FE8D}" name="AMOUNT NEEDED" dataDxfId="27">
      <calculatedColumnFormula>K20</calculatedColumnFormula>
    </tableColumn>
    <tableColumn id="3" xr3:uid="{ABE349BF-8DF1-4AA2-8D18-679FAF8FE43A}" name="AMOUNT GOTTEN " dataDxfId="26">
      <calculatedColumnFormula>SUM(Table3[SPENT])</calculatedColumnFormula>
    </tableColumn>
    <tableColumn id="4" xr3:uid="{7339CD64-7386-44EA-BA0E-B91C44555A9A}" name="AMOUNT SPENT " dataDxfId="25">
      <calculatedColumnFormula>SUM(Table3[SPENT])</calculatedColumnFormula>
    </tableColumn>
    <tableColumn id="5" xr3:uid="{EC9BC189-843A-4010-9C8D-2BBE8A1CDF59}" name="LEFT WITH" dataDxfId="24">
      <calculatedColumnFormula>Table2[[#This Row],[AMOUNT GOTTEN ]]-Table2[[#This Row],[AMOUNT SPENT 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EE3067-3164-4EF9-86E7-BA7B13DB23A0}" name="Table3" displayName="Table3" ref="C9:G40" totalsRowShown="0">
  <tableColumns count="5">
    <tableColumn id="1" xr3:uid="{FEFD2F5D-0EED-4D2E-99BB-D5B303143FF2}" name="DATE" dataDxfId="23"/>
    <tableColumn id="2" xr3:uid="{4BE9EBA3-DDDA-41F8-83E9-8CFE2C943BAA}" name="DONATIONS "/>
    <tableColumn id="4" xr3:uid="{D2355502-9AB0-43B7-82CF-64A822003028}" name="SPENT"/>
    <tableColumn id="5" xr3:uid="{13B15DB6-5BBE-43EE-8E4C-2CE3610C1D91}" name="ITEM(s)"/>
    <tableColumn id="6" xr3:uid="{BD7E52DC-88F0-4775-92FA-53BFAE2101B5}" name="CATEGORY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B82A8E-43B6-484F-B508-A5481C0C4F8C}" name="Table5" displayName="Table5" ref="C46:G54" totalsRowShown="0" headerRowDxfId="16" headerRowBorderDxfId="21" tableBorderDxfId="22" totalsRowBorderDxfId="20">
  <autoFilter ref="C46:G54" xr:uid="{86B82A8E-43B6-484F-B508-A5481C0C4F8C}"/>
  <tableColumns count="5">
    <tableColumn id="1" xr3:uid="{1CBA41AD-CB91-4208-A04D-A9C50AD59D43}" name="DATE" dataDxfId="19"/>
    <tableColumn id="2" xr3:uid="{40A003C9-AABF-4498-B808-EEE821E430A0}" name="DONATIONS "/>
    <tableColumn id="3" xr3:uid="{FDD3AAB1-14C1-4C85-B62A-B435EAD7F7FD}" name="SPENT" dataDxfId="18"/>
    <tableColumn id="4" xr3:uid="{FA3301C9-EA0E-4C67-890E-EE744F1F3259}" name="ITEM(s)" dataDxfId="17"/>
    <tableColumn id="5" xr3:uid="{BF03BEBD-81D4-4D19-B5DD-4EAD2CA530E0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0477B1-4328-4217-8403-4831E2B15AA8}" name="Table6" displayName="Table6" ref="O36:R46" totalsRowShown="0">
  <autoFilter ref="O36:R46" xr:uid="{E30477B1-4328-4217-8403-4831E2B15AA8}"/>
  <tableColumns count="4">
    <tableColumn id="1" xr3:uid="{22268394-F4FB-4794-925D-7F8649BEF7B3}" name="CATEGORY" dataDxfId="15"/>
    <tableColumn id="2" xr3:uid="{068225EA-3159-4579-9223-7EE6B2BF8633}" name="APRIL" dataDxfId="0">
      <calculatedColumnFormula>VLOOKUP(Table6[[#This Row],[CATEGORY]],I26:J34,2,FALSE)</calculatedColumnFormula>
    </tableColumn>
    <tableColumn id="3" xr3:uid="{F196FF9B-BA08-44BD-A279-252300D57B5A}" name="MAY" dataDxfId="1">
      <calculatedColumnFormula>VLOOKUP(Table6[[#This Row],[CATEGORY]],Table8[#All],2,FALSE)</calculatedColumnFormula>
    </tableColumn>
    <tableColumn id="4" xr3:uid="{EE314177-0C41-424E-B024-4A76D6ECA12B}" name="JUNE 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FB5F48-727E-4893-ADC4-2E65856B1369}" name="Table7" displayName="Table7" ref="C60:G67" totalsRowShown="0" headerRowDxfId="8" headerRowBorderDxfId="13" tableBorderDxfId="14" totalsRowBorderDxfId="12">
  <autoFilter ref="C60:G67" xr:uid="{2FFB5F48-727E-4893-ADC4-2E65856B1369}"/>
  <tableColumns count="5">
    <tableColumn id="1" xr3:uid="{FB7655CD-C5B5-47EA-A554-4A40ACA36C56}" name="DATE" dataDxfId="11"/>
    <tableColumn id="2" xr3:uid="{D84EEA57-5CC6-4280-B4E2-933C4A83C2F3}" name="DONATIONS "/>
    <tableColumn id="3" xr3:uid="{2FE29E2C-7A2F-48B5-9292-B5772EAD995C}" name="SPENT" dataDxfId="10"/>
    <tableColumn id="4" xr3:uid="{05A1E54F-863F-43B5-A6E3-9ED91F82D39B}" name="ITEM(s)" dataDxfId="9"/>
    <tableColumn id="5" xr3:uid="{A159CB18-645D-45ED-AFB3-8C2965F22C44}" name="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22F3CF-B226-4FFD-86A2-85296F868A9E}" name="Table8" displayName="Table8" ref="I46:J54" totalsRowShown="0">
  <autoFilter ref="I46:J54" xr:uid="{1E22F3CF-B226-4FFD-86A2-85296F868A9E}"/>
  <tableColumns count="2">
    <tableColumn id="1" xr3:uid="{6AECC2D2-E1D7-4538-B561-E8619F488E41}" name="Categories" dataDxfId="7"/>
    <tableColumn id="2" xr3:uid="{3489FA77-50FD-4B81-BE55-CFC88FCDAED4}" name="Sum of Spent " dataDxfId="6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A3257-65FB-484E-9059-9CBC3B83C48A}" name="Table810" displayName="Table810" ref="I25:J35" totalsRowShown="0">
  <autoFilter ref="I25:J35" xr:uid="{890A3257-65FB-484E-9059-9CBC3B83C48A}"/>
  <tableColumns count="2">
    <tableColumn id="1" xr3:uid="{8F3B6C18-79A7-4AE8-868D-63EF57286C6C}" name="Categories" dataDxfId="5"/>
    <tableColumn id="2" xr3:uid="{B44012DC-E69B-44C4-9AA3-88DA2A6A1D0F}" name="Sum of Spent " dataDxfId="4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C6BF7-866C-4E9D-9F20-7B741D111B43}" name="Table811" displayName="Table811" ref="I60:J67" totalsRowShown="0">
  <autoFilter ref="I60:J67" xr:uid="{29AC6BF7-866C-4E9D-9F20-7B741D111B43}"/>
  <tableColumns count="2">
    <tableColumn id="1" xr3:uid="{97A09126-9AAF-4285-8707-23A1EFD725C8}" name="Categories" dataDxfId="3"/>
    <tableColumn id="2" xr3:uid="{3C98F961-7897-4AF7-958B-CD1DE182203B}" name="Sum of Spent 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925A-1CDB-4BAA-85D5-ED691A8A2470}">
  <dimension ref="B3:T67"/>
  <sheetViews>
    <sheetView tabSelected="1" topLeftCell="E6" zoomScale="85" zoomScaleNormal="70" workbookViewId="0">
      <selection activeCell="S25" sqref="S25"/>
    </sheetView>
  </sheetViews>
  <sheetFormatPr defaultRowHeight="14.6" x14ac:dyDescent="0.4"/>
  <cols>
    <col min="3" max="3" width="14.765625" customWidth="1"/>
    <col min="4" max="4" width="13.3828125" customWidth="1"/>
    <col min="5" max="7" width="11.69140625" customWidth="1"/>
    <col min="8" max="8" width="10.07421875" customWidth="1"/>
    <col min="9" max="9" width="19.61328125" bestFit="1" customWidth="1"/>
    <col min="10" max="10" width="12.3828125" bestFit="1" customWidth="1"/>
    <col min="11" max="11" width="15.84375" customWidth="1"/>
    <col min="12" max="12" width="12.69140625" customWidth="1"/>
    <col min="14" max="14" width="15.84375" customWidth="1"/>
    <col min="15" max="15" width="18.84375" customWidth="1"/>
    <col min="16" max="16" width="17.921875" customWidth="1"/>
    <col min="17" max="17" width="12" customWidth="1"/>
    <col min="18" max="18" width="13" customWidth="1"/>
  </cols>
  <sheetData>
    <row r="3" spans="2:18" ht="30.9" customHeight="1" x14ac:dyDescent="0.6">
      <c r="C3" s="29" t="s">
        <v>50</v>
      </c>
      <c r="D3" s="29"/>
      <c r="E3" s="29"/>
      <c r="F3" s="29"/>
      <c r="G3" s="29"/>
    </row>
    <row r="5" spans="2:18" ht="24.9" customHeight="1" x14ac:dyDescent="0.55000000000000004">
      <c r="C5" s="30" t="s">
        <v>0</v>
      </c>
      <c r="D5" s="30"/>
      <c r="E5" s="30"/>
      <c r="F5" s="30"/>
      <c r="G5" s="30"/>
    </row>
    <row r="7" spans="2:18" ht="18.45" x14ac:dyDescent="0.5">
      <c r="B7" s="31" t="s">
        <v>22</v>
      </c>
      <c r="C7" s="31"/>
      <c r="D7" s="31"/>
      <c r="E7" s="31"/>
      <c r="F7" s="31"/>
      <c r="G7" s="31"/>
      <c r="I7" s="3" t="s">
        <v>1</v>
      </c>
      <c r="N7" s="3" t="s">
        <v>27</v>
      </c>
    </row>
    <row r="9" spans="2:18" x14ac:dyDescent="0.4">
      <c r="C9" t="s">
        <v>17</v>
      </c>
      <c r="D9" t="s">
        <v>18</v>
      </c>
      <c r="E9" t="s">
        <v>19</v>
      </c>
      <c r="F9" t="s">
        <v>29</v>
      </c>
      <c r="G9" t="s">
        <v>34</v>
      </c>
      <c r="I9" t="s">
        <v>2</v>
      </c>
      <c r="J9" t="s">
        <v>14</v>
      </c>
      <c r="K9" t="s">
        <v>3</v>
      </c>
      <c r="N9" t="s">
        <v>23</v>
      </c>
      <c r="O9" t="s">
        <v>16</v>
      </c>
      <c r="P9" t="s">
        <v>26</v>
      </c>
      <c r="Q9" t="s">
        <v>48</v>
      </c>
      <c r="R9" t="s">
        <v>20</v>
      </c>
    </row>
    <row r="10" spans="2:18" x14ac:dyDescent="0.4">
      <c r="C10" s="2">
        <v>44986</v>
      </c>
      <c r="D10" s="1">
        <v>3000</v>
      </c>
      <c r="E10" s="1">
        <v>2000</v>
      </c>
      <c r="F10" t="s">
        <v>28</v>
      </c>
      <c r="G10" t="s">
        <v>4</v>
      </c>
      <c r="I10" t="s">
        <v>4</v>
      </c>
      <c r="J10" s="1">
        <v>10000</v>
      </c>
      <c r="K10" s="1">
        <f>VLOOKUP(Table1[[#This Row],[NEEDS]],Table6[],2,FALSE)</f>
        <v>17500</v>
      </c>
      <c r="L10" s="1"/>
      <c r="N10" t="s">
        <v>21</v>
      </c>
      <c r="O10" s="1">
        <f t="shared" ref="O10" si="0">K20</f>
        <v>337500</v>
      </c>
      <c r="P10" s="1">
        <v>455000</v>
      </c>
      <c r="Q10" s="1">
        <f>SUM(Table3[SPENT])</f>
        <v>385850</v>
      </c>
      <c r="R10" s="1">
        <f>Table2[[#This Row],[AMOUNT GOTTEN ]]-Table2[[#This Row],[AMOUNT SPENT ]]</f>
        <v>69150</v>
      </c>
    </row>
    <row r="11" spans="2:18" x14ac:dyDescent="0.4">
      <c r="C11" s="2">
        <v>44987</v>
      </c>
      <c r="D11">
        <v>0</v>
      </c>
      <c r="E11" s="1">
        <v>4000</v>
      </c>
      <c r="F11" t="s">
        <v>32</v>
      </c>
      <c r="G11" t="s">
        <v>5</v>
      </c>
      <c r="I11" t="s">
        <v>5</v>
      </c>
      <c r="J11" s="1">
        <v>60000</v>
      </c>
      <c r="K11" s="1">
        <v>50000</v>
      </c>
      <c r="L11" s="1"/>
      <c r="N11" t="s">
        <v>24</v>
      </c>
      <c r="O11" s="1">
        <v>250000</v>
      </c>
      <c r="P11" s="1">
        <v>300000</v>
      </c>
      <c r="Q11" s="1">
        <v>280000</v>
      </c>
      <c r="R11" s="1">
        <f>Table2[[#This Row],[AMOUNT GOTTEN ]]-Table2[[#This Row],[AMOUNT SPENT ]]</f>
        <v>20000</v>
      </c>
    </row>
    <row r="12" spans="2:18" x14ac:dyDescent="0.4">
      <c r="C12" s="2">
        <v>44988</v>
      </c>
      <c r="D12" s="1">
        <v>4500</v>
      </c>
      <c r="E12" s="1">
        <v>3000</v>
      </c>
      <c r="F12" t="s">
        <v>30</v>
      </c>
      <c r="G12" t="s">
        <v>9</v>
      </c>
      <c r="I12" t="s">
        <v>6</v>
      </c>
      <c r="J12" s="1">
        <v>30000</v>
      </c>
      <c r="K12" s="1">
        <v>25000</v>
      </c>
      <c r="L12" s="1"/>
      <c r="N12" t="s">
        <v>25</v>
      </c>
      <c r="O12" s="1">
        <v>350000</v>
      </c>
      <c r="P12" s="1">
        <v>300000</v>
      </c>
      <c r="Q12" s="1">
        <v>295500</v>
      </c>
      <c r="R12" s="1">
        <f>Table2[[#This Row],[AMOUNT GOTTEN ]]-Table2[[#This Row],[AMOUNT SPENT ]]</f>
        <v>4500</v>
      </c>
    </row>
    <row r="13" spans="2:18" x14ac:dyDescent="0.4">
      <c r="C13" s="2">
        <v>44989</v>
      </c>
      <c r="D13" s="1">
        <v>10000</v>
      </c>
      <c r="E13" s="1">
        <v>1000</v>
      </c>
      <c r="F13" t="s">
        <v>31</v>
      </c>
      <c r="G13" t="s">
        <v>8</v>
      </c>
      <c r="I13" t="s">
        <v>7</v>
      </c>
      <c r="J13" s="1">
        <v>80000</v>
      </c>
      <c r="K13" s="1">
        <v>100000</v>
      </c>
      <c r="L13" s="1"/>
    </row>
    <row r="14" spans="2:18" x14ac:dyDescent="0.4">
      <c r="C14" s="2">
        <v>44990</v>
      </c>
      <c r="D14" s="1">
        <v>2500</v>
      </c>
      <c r="E14" s="1">
        <v>2500</v>
      </c>
      <c r="F14" t="s">
        <v>33</v>
      </c>
      <c r="G14" t="s">
        <v>8</v>
      </c>
      <c r="I14" t="s">
        <v>8</v>
      </c>
      <c r="J14" s="1">
        <v>20000</v>
      </c>
      <c r="K14" s="1">
        <v>30000</v>
      </c>
      <c r="L14" s="1"/>
    </row>
    <row r="15" spans="2:18" ht="15.9" x14ac:dyDescent="0.45">
      <c r="C15" s="2">
        <v>44991</v>
      </c>
      <c r="D15">
        <v>0</v>
      </c>
      <c r="E15" s="1">
        <v>1200</v>
      </c>
      <c r="F15" t="s">
        <v>35</v>
      </c>
      <c r="G15" t="s">
        <v>7</v>
      </c>
      <c r="I15" t="s">
        <v>9</v>
      </c>
      <c r="J15" s="1">
        <v>10000</v>
      </c>
      <c r="K15" s="1">
        <v>15000</v>
      </c>
      <c r="L15" s="1"/>
      <c r="N15" s="4" t="s">
        <v>49</v>
      </c>
      <c r="O15" s="4"/>
      <c r="P15" s="4"/>
      <c r="Q15" s="5">
        <f>SUM(Table2[LEFT WITH])</f>
        <v>93650</v>
      </c>
    </row>
    <row r="16" spans="2:18" x14ac:dyDescent="0.4">
      <c r="C16" s="2">
        <v>44992</v>
      </c>
      <c r="D16">
        <v>0</v>
      </c>
      <c r="E16">
        <v>500</v>
      </c>
      <c r="F16" t="s">
        <v>36</v>
      </c>
      <c r="G16" t="s">
        <v>6</v>
      </c>
      <c r="I16" t="s">
        <v>10</v>
      </c>
      <c r="J16" s="1">
        <v>15000</v>
      </c>
      <c r="K16" s="1">
        <v>20000</v>
      </c>
      <c r="L16" s="1"/>
    </row>
    <row r="17" spans="3:13" ht="29.15" x14ac:dyDescent="0.4">
      <c r="C17" s="2">
        <v>44993</v>
      </c>
      <c r="D17">
        <v>0</v>
      </c>
      <c r="E17" s="1">
        <v>12000</v>
      </c>
      <c r="F17" t="s">
        <v>37</v>
      </c>
      <c r="G17" s="6" t="s">
        <v>12</v>
      </c>
      <c r="I17" t="s">
        <v>11</v>
      </c>
      <c r="J17" s="1">
        <v>40000</v>
      </c>
      <c r="K17" s="1">
        <v>30000</v>
      </c>
      <c r="L17" s="1"/>
    </row>
    <row r="18" spans="3:13" x14ac:dyDescent="0.4">
      <c r="C18" s="2">
        <v>44994</v>
      </c>
      <c r="D18">
        <v>0</v>
      </c>
      <c r="E18" s="1">
        <v>2000</v>
      </c>
      <c r="F18" t="s">
        <v>31</v>
      </c>
      <c r="G18" t="s">
        <v>8</v>
      </c>
      <c r="I18" t="s">
        <v>12</v>
      </c>
      <c r="J18" s="1">
        <v>15000</v>
      </c>
      <c r="K18" s="1">
        <v>20000</v>
      </c>
      <c r="L18" s="1"/>
    </row>
    <row r="19" spans="3:13" x14ac:dyDescent="0.4">
      <c r="C19" s="2">
        <v>44995</v>
      </c>
      <c r="D19">
        <v>0</v>
      </c>
      <c r="E19" s="1">
        <v>1400</v>
      </c>
      <c r="F19" t="s">
        <v>38</v>
      </c>
      <c r="G19" t="s">
        <v>9</v>
      </c>
      <c r="I19" t="s">
        <v>13</v>
      </c>
      <c r="J19" s="1">
        <v>30000</v>
      </c>
      <c r="K19" s="1">
        <v>30000</v>
      </c>
      <c r="L19" s="1"/>
    </row>
    <row r="20" spans="3:13" x14ac:dyDescent="0.4">
      <c r="C20" s="2">
        <v>44996</v>
      </c>
      <c r="D20">
        <v>0</v>
      </c>
      <c r="E20" s="1">
        <v>1800</v>
      </c>
      <c r="F20" t="s">
        <v>32</v>
      </c>
      <c r="G20" t="s">
        <v>5</v>
      </c>
      <c r="I20" t="s">
        <v>15</v>
      </c>
      <c r="J20" s="1">
        <f>SUM(J10:J19)</f>
        <v>310000</v>
      </c>
      <c r="K20" s="1">
        <f>SUM(K10:K19)</f>
        <v>337500</v>
      </c>
      <c r="L20" s="1"/>
    </row>
    <row r="21" spans="3:13" x14ac:dyDescent="0.4">
      <c r="C21" s="2">
        <v>44997</v>
      </c>
      <c r="D21">
        <v>0</v>
      </c>
      <c r="E21" s="1">
        <v>2500</v>
      </c>
      <c r="F21" t="s">
        <v>33</v>
      </c>
      <c r="G21" t="s">
        <v>8</v>
      </c>
    </row>
    <row r="22" spans="3:13" ht="29.15" x14ac:dyDescent="0.4">
      <c r="C22" s="2">
        <v>44998</v>
      </c>
      <c r="D22">
        <v>0</v>
      </c>
      <c r="E22" s="1">
        <v>1950</v>
      </c>
      <c r="F22" t="s">
        <v>39</v>
      </c>
      <c r="G22" s="6" t="s">
        <v>12</v>
      </c>
    </row>
    <row r="23" spans="3:13" ht="15.9" x14ac:dyDescent="0.45">
      <c r="C23" s="2">
        <v>44999</v>
      </c>
      <c r="D23">
        <v>0</v>
      </c>
      <c r="E23" s="1">
        <v>20000</v>
      </c>
      <c r="F23" t="s">
        <v>40</v>
      </c>
      <c r="G23" t="s">
        <v>11</v>
      </c>
      <c r="I23" s="26" t="s">
        <v>62</v>
      </c>
      <c r="J23" s="26"/>
      <c r="K23" s="26"/>
      <c r="L23" s="26"/>
      <c r="M23" s="26"/>
    </row>
    <row r="24" spans="3:13" x14ac:dyDescent="0.4">
      <c r="C24" s="2">
        <v>45000</v>
      </c>
      <c r="D24">
        <v>0</v>
      </c>
      <c r="E24" s="1">
        <v>12000</v>
      </c>
      <c r="F24" t="s">
        <v>41</v>
      </c>
      <c r="G24" t="s">
        <v>13</v>
      </c>
    </row>
    <row r="25" spans="3:13" x14ac:dyDescent="0.4">
      <c r="C25" s="2">
        <v>45001</v>
      </c>
      <c r="D25">
        <v>0</v>
      </c>
      <c r="E25" s="1">
        <v>11500</v>
      </c>
      <c r="F25" t="s">
        <v>28</v>
      </c>
      <c r="G25" t="s">
        <v>4</v>
      </c>
      <c r="I25" t="s">
        <v>58</v>
      </c>
      <c r="J25" t="s">
        <v>63</v>
      </c>
    </row>
    <row r="26" spans="3:13" x14ac:dyDescent="0.4">
      <c r="C26" s="2">
        <v>45002</v>
      </c>
      <c r="D26">
        <v>0</v>
      </c>
      <c r="E26" s="1">
        <v>12000</v>
      </c>
      <c r="F26" t="s">
        <v>32</v>
      </c>
      <c r="G26" t="s">
        <v>5</v>
      </c>
      <c r="I26" s="17" t="s">
        <v>13</v>
      </c>
      <c r="J26" s="18">
        <v>19750</v>
      </c>
    </row>
    <row r="27" spans="3:13" x14ac:dyDescent="0.4">
      <c r="C27" s="2">
        <v>45003</v>
      </c>
      <c r="D27">
        <v>0</v>
      </c>
      <c r="E27" s="1">
        <v>5000</v>
      </c>
      <c r="F27" t="s">
        <v>38</v>
      </c>
      <c r="G27" t="s">
        <v>9</v>
      </c>
      <c r="I27" s="17" t="s">
        <v>9</v>
      </c>
      <c r="J27" s="18">
        <v>11750</v>
      </c>
    </row>
    <row r="28" spans="3:13" x14ac:dyDescent="0.4">
      <c r="C28" s="2">
        <v>45004</v>
      </c>
      <c r="D28">
        <v>0</v>
      </c>
      <c r="E28" s="1">
        <v>2500</v>
      </c>
      <c r="F28" t="s">
        <v>42</v>
      </c>
      <c r="G28" t="s">
        <v>8</v>
      </c>
      <c r="I28" s="17" t="s">
        <v>7</v>
      </c>
      <c r="J28" s="18">
        <v>13200</v>
      </c>
    </row>
    <row r="29" spans="3:13" x14ac:dyDescent="0.4">
      <c r="C29" s="2">
        <v>45005</v>
      </c>
      <c r="D29">
        <v>0</v>
      </c>
      <c r="E29" s="1">
        <v>2800</v>
      </c>
      <c r="F29" t="s">
        <v>43</v>
      </c>
      <c r="G29" t="s">
        <v>13</v>
      </c>
      <c r="I29" s="17" t="s">
        <v>11</v>
      </c>
      <c r="J29" s="18">
        <v>20000</v>
      </c>
    </row>
    <row r="30" spans="3:13" x14ac:dyDescent="0.4">
      <c r="C30" s="2">
        <v>45006</v>
      </c>
      <c r="D30">
        <v>0</v>
      </c>
      <c r="E30" s="1">
        <v>1500</v>
      </c>
      <c r="F30" t="s">
        <v>44</v>
      </c>
      <c r="G30" t="s">
        <v>6</v>
      </c>
      <c r="I30" s="17" t="s">
        <v>12</v>
      </c>
      <c r="J30" s="18">
        <v>13950</v>
      </c>
    </row>
    <row r="31" spans="3:13" x14ac:dyDescent="0.4">
      <c r="C31" s="2">
        <v>45007</v>
      </c>
      <c r="D31">
        <v>0</v>
      </c>
      <c r="E31" s="1">
        <v>2500</v>
      </c>
      <c r="F31" t="s">
        <v>45</v>
      </c>
      <c r="G31" t="s">
        <v>5</v>
      </c>
      <c r="I31" s="17" t="s">
        <v>5</v>
      </c>
      <c r="J31" s="18">
        <v>270300</v>
      </c>
    </row>
    <row r="32" spans="3:13" x14ac:dyDescent="0.4">
      <c r="C32" s="2">
        <v>45008</v>
      </c>
      <c r="D32">
        <v>0</v>
      </c>
      <c r="E32" s="1">
        <v>3500</v>
      </c>
      <c r="F32" t="s">
        <v>33</v>
      </c>
      <c r="G32" t="s">
        <v>8</v>
      </c>
      <c r="I32" s="17" t="s">
        <v>8</v>
      </c>
      <c r="J32" s="18">
        <v>17400</v>
      </c>
    </row>
    <row r="33" spans="2:20" x14ac:dyDescent="0.4">
      <c r="C33" s="2">
        <v>45009</v>
      </c>
      <c r="D33">
        <v>0</v>
      </c>
      <c r="E33" s="1">
        <v>2500</v>
      </c>
      <c r="F33" t="s">
        <v>28</v>
      </c>
      <c r="G33" t="s">
        <v>4</v>
      </c>
      <c r="I33" s="17" t="s">
        <v>4</v>
      </c>
      <c r="J33" s="18">
        <v>17500</v>
      </c>
    </row>
    <row r="34" spans="2:20" ht="15.9" x14ac:dyDescent="0.45">
      <c r="C34" s="2">
        <v>45010</v>
      </c>
      <c r="D34">
        <v>0</v>
      </c>
      <c r="E34" s="1">
        <v>3400</v>
      </c>
      <c r="F34" t="s">
        <v>42</v>
      </c>
      <c r="G34" t="s">
        <v>8</v>
      </c>
      <c r="I34" s="17" t="s">
        <v>6</v>
      </c>
      <c r="J34" s="18">
        <v>2000</v>
      </c>
      <c r="O34" s="26" t="s">
        <v>60</v>
      </c>
      <c r="P34" s="26"/>
      <c r="Q34" s="26"/>
      <c r="R34" s="26"/>
      <c r="S34" s="26"/>
      <c r="T34" s="26"/>
    </row>
    <row r="35" spans="2:20" x14ac:dyDescent="0.4">
      <c r="C35" s="2">
        <v>45011</v>
      </c>
      <c r="D35">
        <v>0</v>
      </c>
      <c r="E35" s="1">
        <v>2400</v>
      </c>
      <c r="F35" t="s">
        <v>46</v>
      </c>
      <c r="G35" t="s">
        <v>13</v>
      </c>
      <c r="I35" s="17" t="s">
        <v>54</v>
      </c>
      <c r="J35" s="18">
        <v>385850</v>
      </c>
    </row>
    <row r="36" spans="2:20" x14ac:dyDescent="0.4">
      <c r="C36" s="2">
        <v>45012</v>
      </c>
      <c r="D36">
        <v>0</v>
      </c>
      <c r="E36" s="1">
        <v>250000</v>
      </c>
      <c r="F36" t="s">
        <v>32</v>
      </c>
      <c r="G36" t="s">
        <v>5</v>
      </c>
      <c r="O36" t="s">
        <v>34</v>
      </c>
      <c r="P36" t="s">
        <v>21</v>
      </c>
      <c r="Q36" t="s">
        <v>24</v>
      </c>
      <c r="R36" t="s">
        <v>51</v>
      </c>
    </row>
    <row r="37" spans="2:20" x14ac:dyDescent="0.4">
      <c r="C37" s="2">
        <v>45013</v>
      </c>
      <c r="D37">
        <v>0</v>
      </c>
      <c r="E37" s="1">
        <v>12000</v>
      </c>
      <c r="F37" t="s">
        <v>47</v>
      </c>
      <c r="G37" t="s">
        <v>7</v>
      </c>
      <c r="O37" t="s">
        <v>4</v>
      </c>
      <c r="P37">
        <f>VLOOKUP(Table6[[#This Row],[CATEGORY]],I26:J34,2,FALSE)</f>
        <v>17500</v>
      </c>
      <c r="Q37">
        <f>VLOOKUP(Table6[[#This Row],[CATEGORY]],Table8[#All],2,FALSE)</f>
        <v>2000</v>
      </c>
      <c r="R37" t="str">
        <f>IFERROR("NOT FOUND", VLOOKUP(Table6[[#This Row],[CATEGORY]],I61:J66,2,FALSE))</f>
        <v>NOT FOUND</v>
      </c>
    </row>
    <row r="38" spans="2:20" x14ac:dyDescent="0.4">
      <c r="C38" s="2">
        <v>45014</v>
      </c>
      <c r="D38">
        <v>0</v>
      </c>
      <c r="E38" s="1">
        <v>2550</v>
      </c>
      <c r="F38" t="s">
        <v>43</v>
      </c>
      <c r="G38" t="s">
        <v>13</v>
      </c>
      <c r="O38" t="s">
        <v>61</v>
      </c>
      <c r="P38">
        <f>VLOOKUP(Table6[[#This Row],[CATEGORY]],I27:J35,2,FALSE)</f>
        <v>270300</v>
      </c>
      <c r="Q38">
        <f>VLOOKUP(Table6[[#This Row],[CATEGORY]],Table8[#All],2,FALSE)</f>
        <v>4000</v>
      </c>
      <c r="R38">
        <f>VLOOKUP(Table6[[#This Row],[CATEGORY]],I61:J66,2,FALSE)</f>
        <v>4000</v>
      </c>
    </row>
    <row r="39" spans="2:20" x14ac:dyDescent="0.4">
      <c r="C39" s="2">
        <v>45015</v>
      </c>
      <c r="D39">
        <v>0</v>
      </c>
      <c r="E39" s="1">
        <v>1500</v>
      </c>
      <c r="F39" t="s">
        <v>28</v>
      </c>
      <c r="G39" t="s">
        <v>4</v>
      </c>
      <c r="O39" t="s">
        <v>6</v>
      </c>
      <c r="P39">
        <f>VLOOKUP(Table6[[#This Row],[CATEGORY]],I28:J36,2,FALSE)</f>
        <v>2000</v>
      </c>
      <c r="Q39">
        <f>VLOOKUP(Table6[[#This Row],[CATEGORY]],Table8[#All],2,FALSE)</f>
        <v>500</v>
      </c>
      <c r="R39">
        <f>VLOOKUP(Table6[[#This Row],[CATEGORY]],I62:J67,2,FALSE)</f>
        <v>500</v>
      </c>
    </row>
    <row r="40" spans="2:20" x14ac:dyDescent="0.4">
      <c r="C40" s="2">
        <v>45016</v>
      </c>
      <c r="D40">
        <v>0</v>
      </c>
      <c r="E40" s="1">
        <v>2350</v>
      </c>
      <c r="F40" t="s">
        <v>38</v>
      </c>
      <c r="G40" t="s">
        <v>9</v>
      </c>
      <c r="O40" t="s">
        <v>7</v>
      </c>
      <c r="P40">
        <f>VLOOKUP(Table6[[#This Row],[CATEGORY]],I26:J34,2,FALSE)</f>
        <v>13200</v>
      </c>
      <c r="Q40">
        <f>VLOOKUP(Table6[[#This Row],[CATEGORY]],Table8[#All],2,FALSE)</f>
        <v>1200</v>
      </c>
      <c r="R40">
        <f>VLOOKUP(Table6[[#This Row],[CATEGORY]],I61:J66,2,FALSE)</f>
        <v>1200</v>
      </c>
    </row>
    <row r="41" spans="2:20" x14ac:dyDescent="0.4">
      <c r="O41" t="s">
        <v>8</v>
      </c>
      <c r="P41">
        <f>VLOOKUP(Table6[[#This Row],[CATEGORY]],I27:J35,2,FALSE)</f>
        <v>17400</v>
      </c>
      <c r="Q41">
        <f>VLOOKUP(Table6[[#This Row],[CATEGORY]],Table8[#All],2,FALSE)</f>
        <v>3500</v>
      </c>
      <c r="R41">
        <f>VLOOKUP(Table6[[#This Row],[CATEGORY]],I64:J69,2,FALSE)</f>
        <v>3500</v>
      </c>
    </row>
    <row r="42" spans="2:20" x14ac:dyDescent="0.4">
      <c r="O42" t="s">
        <v>9</v>
      </c>
      <c r="P42">
        <f>VLOOKUP(Table6[[#This Row],[CATEGORY]],I26:J34,2,FALSE)</f>
        <v>11750</v>
      </c>
      <c r="Q42">
        <f>VLOOKUP(Table6[[#This Row],[CATEGORY]],Table8[#All],2,FALSE)</f>
        <v>3000</v>
      </c>
      <c r="R42">
        <f>VLOOKUP(Table6[[#This Row],[CATEGORY]],I61:J66,2,FALSE)</f>
        <v>3000</v>
      </c>
    </row>
    <row r="43" spans="2:20" x14ac:dyDescent="0.4">
      <c r="O43" t="s">
        <v>10</v>
      </c>
      <c r="P43" t="str">
        <f>IFERROR("NOT FOUND", VLOOKUP(Table6[[#This Row],[CATEGORY]],I27:J35,2,FALSE))</f>
        <v>NOT FOUND</v>
      </c>
      <c r="Q43" t="str">
        <f>IFERROR("NOT FOUND", VLOOKUP(Table6[[#This Row],[CATEGORY]],Table8[#All],2,FALSE))</f>
        <v>NOT FOUND</v>
      </c>
      <c r="R43" t="str">
        <f>IFERROR("NOT FOUND", VLOOKUP(Table6[[#This Row],[CATEGORY]],I66:J71,2,FALSE))</f>
        <v>NOT FOUND</v>
      </c>
    </row>
    <row r="44" spans="2:20" ht="15.9" x14ac:dyDescent="0.45">
      <c r="B44" s="26" t="s">
        <v>52</v>
      </c>
      <c r="C44" s="26"/>
      <c r="I44" s="26" t="s">
        <v>57</v>
      </c>
      <c r="J44" s="26"/>
      <c r="K44" s="26"/>
      <c r="L44" s="26"/>
      <c r="M44" s="26"/>
      <c r="O44" t="s">
        <v>11</v>
      </c>
      <c r="P44">
        <f>VLOOKUP(Table6[[#This Row],[CATEGORY]],I28:J36,2,FALSE)</f>
        <v>20000</v>
      </c>
      <c r="Q44" t="str">
        <f>IFERROR("NOT FOUND", VLOOKUP(Table6[[#This Row],[CATEGORY]],Table8[#All],2,FALSE))</f>
        <v>NOT FOUND</v>
      </c>
      <c r="R44" t="str">
        <f>IFERROR("NOT FOUND", VLOOKUP(Table6[[#This Row],[CATEGORY]],I67:J72,2,FALSE))</f>
        <v>NOT FOUND</v>
      </c>
    </row>
    <row r="45" spans="2:20" x14ac:dyDescent="0.4">
      <c r="O45" t="s">
        <v>12</v>
      </c>
      <c r="P45">
        <f>VLOOKUP(Table6[[#This Row],[CATEGORY]],I29:J37,2,FALSE)</f>
        <v>13950</v>
      </c>
      <c r="Q45">
        <f>VLOOKUP(Table6[[#This Row],[CATEGORY]],Table8[#All],2,FALSE)</f>
        <v>12000</v>
      </c>
      <c r="R45">
        <f>VLOOKUP(Table6[[#This Row],[CATEGORY]],Table811[],2,FALSE)</f>
        <v>12000</v>
      </c>
    </row>
    <row r="46" spans="2:20" x14ac:dyDescent="0.4">
      <c r="C46" s="12" t="s">
        <v>17</v>
      </c>
      <c r="D46" s="12" t="s">
        <v>18</v>
      </c>
      <c r="E46" s="12" t="s">
        <v>19</v>
      </c>
      <c r="F46" s="12" t="s">
        <v>29</v>
      </c>
      <c r="G46" s="12" t="s">
        <v>34</v>
      </c>
      <c r="I46" t="s">
        <v>58</v>
      </c>
      <c r="J46" t="s">
        <v>63</v>
      </c>
      <c r="O46" t="s">
        <v>13</v>
      </c>
      <c r="P46">
        <f>VLOOKUP(Table6[[#This Row],[CATEGORY]],I26:J34,2,FALSE)</f>
        <v>19750</v>
      </c>
      <c r="Q46" t="str">
        <f>IFERROR("NOT FOUND", VLOOKUP(Table6[[#This Row],[CATEGORY]],Table8[#All],2,FALSE))</f>
        <v>NOT FOUND</v>
      </c>
      <c r="R46" t="str">
        <f>IFERROR("NOT FOUND", VLOOKUP(Table6[[#This Row],[CATEGORY]],I69:J74,2,FALSE))</f>
        <v>NOT FOUND</v>
      </c>
    </row>
    <row r="47" spans="2:20" x14ac:dyDescent="0.4">
      <c r="C47" s="11">
        <v>45017</v>
      </c>
      <c r="D47" s="9">
        <v>3000</v>
      </c>
      <c r="E47" s="9">
        <v>2000</v>
      </c>
      <c r="F47" s="7" t="s">
        <v>28</v>
      </c>
      <c r="G47" s="7" t="s">
        <v>4</v>
      </c>
      <c r="I47" s="17" t="s">
        <v>9</v>
      </c>
      <c r="J47" s="18">
        <v>3000</v>
      </c>
    </row>
    <row r="48" spans="2:20" x14ac:dyDescent="0.4">
      <c r="C48" s="11">
        <v>45018</v>
      </c>
      <c r="D48" s="8">
        <v>0</v>
      </c>
      <c r="E48" s="10">
        <v>4000</v>
      </c>
      <c r="F48" s="8" t="s">
        <v>32</v>
      </c>
      <c r="G48" s="8" t="s">
        <v>5</v>
      </c>
      <c r="I48" s="17" t="s">
        <v>7</v>
      </c>
      <c r="J48" s="18">
        <v>1200</v>
      </c>
    </row>
    <row r="49" spans="2:13" x14ac:dyDescent="0.4">
      <c r="C49" s="11">
        <v>45019</v>
      </c>
      <c r="D49" s="9">
        <v>4500</v>
      </c>
      <c r="E49" s="9">
        <v>3000</v>
      </c>
      <c r="F49" s="7" t="s">
        <v>30</v>
      </c>
      <c r="G49" s="7" t="s">
        <v>9</v>
      </c>
      <c r="I49" s="17" t="s">
        <v>12</v>
      </c>
      <c r="J49" s="18">
        <v>12000</v>
      </c>
    </row>
    <row r="50" spans="2:13" x14ac:dyDescent="0.4">
      <c r="C50" s="11">
        <v>45020</v>
      </c>
      <c r="D50" s="10">
        <v>10000</v>
      </c>
      <c r="E50" s="10">
        <v>1000</v>
      </c>
      <c r="F50" s="8" t="s">
        <v>31</v>
      </c>
      <c r="G50" s="8" t="s">
        <v>8</v>
      </c>
      <c r="I50" s="17" t="s">
        <v>5</v>
      </c>
      <c r="J50" s="18">
        <v>4000</v>
      </c>
    </row>
    <row r="51" spans="2:13" x14ac:dyDescent="0.4">
      <c r="C51" s="11">
        <v>45021</v>
      </c>
      <c r="D51" s="9">
        <v>2500</v>
      </c>
      <c r="E51" s="9">
        <v>2500</v>
      </c>
      <c r="F51" s="7" t="s">
        <v>33</v>
      </c>
      <c r="G51" s="7" t="s">
        <v>8</v>
      </c>
      <c r="I51" s="17" t="s">
        <v>8</v>
      </c>
      <c r="J51" s="18">
        <v>3500</v>
      </c>
    </row>
    <row r="52" spans="2:13" x14ac:dyDescent="0.4">
      <c r="C52" s="11">
        <v>45022</v>
      </c>
      <c r="D52" s="8">
        <v>0</v>
      </c>
      <c r="E52" s="10">
        <v>1200</v>
      </c>
      <c r="F52" s="8" t="s">
        <v>35</v>
      </c>
      <c r="G52" s="8" t="s">
        <v>7</v>
      </c>
      <c r="I52" s="17" t="s">
        <v>4</v>
      </c>
      <c r="J52" s="18">
        <v>2000</v>
      </c>
    </row>
    <row r="53" spans="2:13" x14ac:dyDescent="0.4">
      <c r="C53" s="11">
        <v>45023</v>
      </c>
      <c r="D53" s="7">
        <v>0</v>
      </c>
      <c r="E53" s="7">
        <v>500</v>
      </c>
      <c r="F53" s="7" t="s">
        <v>36</v>
      </c>
      <c r="G53" s="7" t="s">
        <v>6</v>
      </c>
      <c r="I53" s="17" t="s">
        <v>6</v>
      </c>
      <c r="J53" s="18">
        <v>500</v>
      </c>
    </row>
    <row r="54" spans="2:13" ht="29.15" x14ac:dyDescent="0.4">
      <c r="C54" s="11">
        <v>45024</v>
      </c>
      <c r="D54" s="13">
        <v>0</v>
      </c>
      <c r="E54" s="14">
        <v>12000</v>
      </c>
      <c r="F54" s="13" t="s">
        <v>37</v>
      </c>
      <c r="G54" s="15" t="s">
        <v>12</v>
      </c>
      <c r="I54" s="23" t="s">
        <v>54</v>
      </c>
      <c r="J54" s="24">
        <v>26200</v>
      </c>
    </row>
    <row r="58" spans="2:13" ht="15.9" x14ac:dyDescent="0.45">
      <c r="B58" s="26" t="s">
        <v>56</v>
      </c>
      <c r="C58" s="26"/>
      <c r="I58" s="26" t="s">
        <v>59</v>
      </c>
      <c r="J58" s="26"/>
      <c r="K58" s="26"/>
      <c r="L58" s="26"/>
      <c r="M58" s="26"/>
    </row>
    <row r="60" spans="2:13" x14ac:dyDescent="0.4">
      <c r="C60" s="19" t="s">
        <v>17</v>
      </c>
      <c r="D60" s="20" t="s">
        <v>18</v>
      </c>
      <c r="E60" s="20" t="s">
        <v>19</v>
      </c>
      <c r="F60" s="21" t="s">
        <v>29</v>
      </c>
      <c r="G60" s="21" t="s">
        <v>34</v>
      </c>
      <c r="I60" t="s">
        <v>58</v>
      </c>
      <c r="J60" t="s">
        <v>63</v>
      </c>
    </row>
    <row r="61" spans="2:13" x14ac:dyDescent="0.4">
      <c r="C61" s="11">
        <v>45047</v>
      </c>
      <c r="D61" s="8">
        <v>0</v>
      </c>
      <c r="E61" s="10">
        <v>4000</v>
      </c>
      <c r="F61" s="8" t="s">
        <v>32</v>
      </c>
      <c r="G61" s="8" t="s">
        <v>5</v>
      </c>
      <c r="I61" s="17" t="s">
        <v>9</v>
      </c>
      <c r="J61" s="18">
        <v>3000</v>
      </c>
    </row>
    <row r="62" spans="2:13" x14ac:dyDescent="0.4">
      <c r="C62" s="11">
        <v>45048</v>
      </c>
      <c r="D62" s="9">
        <v>4500</v>
      </c>
      <c r="E62" s="9">
        <v>3000</v>
      </c>
      <c r="F62" s="7" t="s">
        <v>30</v>
      </c>
      <c r="G62" s="7" t="s">
        <v>9</v>
      </c>
      <c r="I62" s="17" t="s">
        <v>7</v>
      </c>
      <c r="J62" s="18">
        <v>1200</v>
      </c>
    </row>
    <row r="63" spans="2:13" x14ac:dyDescent="0.4">
      <c r="C63" s="11">
        <v>45049</v>
      </c>
      <c r="D63" s="10">
        <v>10000</v>
      </c>
      <c r="E63" s="10">
        <v>1000</v>
      </c>
      <c r="F63" s="8" t="s">
        <v>31</v>
      </c>
      <c r="G63" s="8" t="s">
        <v>8</v>
      </c>
      <c r="I63" s="17" t="s">
        <v>12</v>
      </c>
      <c r="J63" s="18">
        <v>12000</v>
      </c>
    </row>
    <row r="64" spans="2:13" x14ac:dyDescent="0.4">
      <c r="C64" s="11">
        <v>45050</v>
      </c>
      <c r="D64" s="9">
        <v>2500</v>
      </c>
      <c r="E64" s="9">
        <v>2500</v>
      </c>
      <c r="F64" s="7" t="s">
        <v>33</v>
      </c>
      <c r="G64" s="7" t="s">
        <v>8</v>
      </c>
      <c r="I64" s="17" t="s">
        <v>5</v>
      </c>
      <c r="J64" s="18">
        <v>4000</v>
      </c>
    </row>
    <row r="65" spans="3:10" x14ac:dyDescent="0.4">
      <c r="C65" s="11">
        <v>45051</v>
      </c>
      <c r="D65" s="8">
        <v>0</v>
      </c>
      <c r="E65" s="10">
        <v>1200</v>
      </c>
      <c r="F65" s="8" t="s">
        <v>35</v>
      </c>
      <c r="G65" s="8" t="s">
        <v>7</v>
      </c>
      <c r="I65" s="17" t="s">
        <v>8</v>
      </c>
      <c r="J65" s="18">
        <v>3500</v>
      </c>
    </row>
    <row r="66" spans="3:10" x14ac:dyDescent="0.4">
      <c r="C66" s="11">
        <v>45052</v>
      </c>
      <c r="D66" s="7">
        <v>0</v>
      </c>
      <c r="E66" s="7">
        <v>500</v>
      </c>
      <c r="F66" s="7" t="s">
        <v>36</v>
      </c>
      <c r="G66" s="7" t="s">
        <v>6</v>
      </c>
      <c r="I66" s="17" t="s">
        <v>6</v>
      </c>
      <c r="J66" s="18">
        <v>500</v>
      </c>
    </row>
    <row r="67" spans="3:10" ht="29.15" x14ac:dyDescent="0.4">
      <c r="C67" s="11">
        <v>45053</v>
      </c>
      <c r="D67" s="13">
        <v>0</v>
      </c>
      <c r="E67" s="14">
        <v>12000</v>
      </c>
      <c r="F67" s="13" t="s">
        <v>37</v>
      </c>
      <c r="G67" s="15" t="s">
        <v>12</v>
      </c>
      <c r="I67" s="17" t="s">
        <v>54</v>
      </c>
      <c r="J67" s="18">
        <v>24200</v>
      </c>
    </row>
  </sheetData>
  <dataConsolidate/>
  <mergeCells count="9">
    <mergeCell ref="O34:T34"/>
    <mergeCell ref="C3:G3"/>
    <mergeCell ref="C5:G5"/>
    <mergeCell ref="B7:G7"/>
    <mergeCell ref="I23:M23"/>
    <mergeCell ref="B44:C44"/>
    <mergeCell ref="B58:C58"/>
    <mergeCell ref="I44:M44"/>
    <mergeCell ref="I58:M58"/>
  </mergeCells>
  <phoneticPr fontId="6" type="noConversion"/>
  <dataValidations count="1">
    <dataValidation type="list" allowBlank="1" showInputMessage="1" showErrorMessage="1" sqref="G10:G40 G61:G67 G47:G54" xr:uid="{656CBF0D-2373-4819-9BE6-41709BF2617F}">
      <formula1>$I$10:$I$19</formula1>
    </dataValidation>
  </dataValidations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CDC4-A5EF-4BCA-9988-1ED0EF42E673}">
  <dimension ref="B2:I18"/>
  <sheetViews>
    <sheetView workbookViewId="0">
      <selection activeCell="D22" sqref="D22"/>
    </sheetView>
  </sheetViews>
  <sheetFormatPr defaultRowHeight="14.6" x14ac:dyDescent="0.4"/>
  <cols>
    <col min="1" max="1" width="10.3046875" customWidth="1"/>
    <col min="2" max="2" width="12.3828125" bestFit="1" customWidth="1"/>
    <col min="3" max="3" width="16.23046875" customWidth="1"/>
    <col min="4" max="4" width="21.4609375" customWidth="1"/>
    <col min="6" max="6" width="12.84375" customWidth="1"/>
    <col min="7" max="7" width="14.84375" customWidth="1"/>
    <col min="8" max="8" width="19.61328125" bestFit="1" customWidth="1"/>
    <col min="9" max="9" width="12.3828125" bestFit="1" customWidth="1"/>
  </cols>
  <sheetData>
    <row r="2" spans="2:9" ht="20.6" x14ac:dyDescent="0.55000000000000004">
      <c r="B2" s="27" t="s">
        <v>64</v>
      </c>
      <c r="C2" s="27"/>
    </row>
    <row r="4" spans="2:9" ht="15.9" x14ac:dyDescent="0.45">
      <c r="B4" s="28" t="s">
        <v>65</v>
      </c>
      <c r="C4" s="28"/>
      <c r="D4" s="28"/>
    </row>
    <row r="6" spans="2:9" x14ac:dyDescent="0.4">
      <c r="B6" s="25" t="s">
        <v>21</v>
      </c>
      <c r="E6" s="25" t="s">
        <v>24</v>
      </c>
      <c r="H6" s="22" t="s">
        <v>25</v>
      </c>
    </row>
    <row r="8" spans="2:9" x14ac:dyDescent="0.4">
      <c r="B8" s="16" t="s">
        <v>53</v>
      </c>
      <c r="C8" t="s">
        <v>55</v>
      </c>
      <c r="E8" s="16" t="s">
        <v>58</v>
      </c>
      <c r="F8" t="s">
        <v>55</v>
      </c>
      <c r="H8" s="16" t="s">
        <v>53</v>
      </c>
      <c r="I8" t="s">
        <v>55</v>
      </c>
    </row>
    <row r="9" spans="2:9" x14ac:dyDescent="0.4">
      <c r="B9" s="17" t="s">
        <v>13</v>
      </c>
      <c r="C9" s="18">
        <v>19750</v>
      </c>
      <c r="E9" s="17" t="s">
        <v>9</v>
      </c>
      <c r="F9" s="18">
        <v>3000</v>
      </c>
      <c r="H9" s="17" t="s">
        <v>9</v>
      </c>
      <c r="I9" s="18">
        <v>3000</v>
      </c>
    </row>
    <row r="10" spans="2:9" x14ac:dyDescent="0.4">
      <c r="B10" s="17" t="s">
        <v>9</v>
      </c>
      <c r="C10" s="18">
        <v>11750</v>
      </c>
      <c r="E10" s="17" t="s">
        <v>7</v>
      </c>
      <c r="F10" s="18">
        <v>1200</v>
      </c>
      <c r="H10" s="17" t="s">
        <v>7</v>
      </c>
      <c r="I10" s="18">
        <v>1200</v>
      </c>
    </row>
    <row r="11" spans="2:9" x14ac:dyDescent="0.4">
      <c r="B11" s="17" t="s">
        <v>7</v>
      </c>
      <c r="C11" s="18">
        <v>13200</v>
      </c>
      <c r="E11" s="17" t="s">
        <v>12</v>
      </c>
      <c r="F11" s="18">
        <v>12000</v>
      </c>
      <c r="H11" s="17" t="s">
        <v>12</v>
      </c>
      <c r="I11" s="18">
        <v>12000</v>
      </c>
    </row>
    <row r="12" spans="2:9" x14ac:dyDescent="0.4">
      <c r="B12" s="17" t="s">
        <v>11</v>
      </c>
      <c r="C12" s="18">
        <v>20000</v>
      </c>
      <c r="E12" s="17" t="s">
        <v>5</v>
      </c>
      <c r="F12" s="18">
        <v>4000</v>
      </c>
      <c r="H12" s="17" t="s">
        <v>5</v>
      </c>
      <c r="I12" s="18">
        <v>4000</v>
      </c>
    </row>
    <row r="13" spans="2:9" x14ac:dyDescent="0.4">
      <c r="B13" s="17" t="s">
        <v>12</v>
      </c>
      <c r="C13" s="18">
        <v>13950</v>
      </c>
      <c r="E13" s="17" t="s">
        <v>8</v>
      </c>
      <c r="F13" s="18">
        <v>3500</v>
      </c>
      <c r="H13" s="17" t="s">
        <v>8</v>
      </c>
      <c r="I13" s="18">
        <v>3500</v>
      </c>
    </row>
    <row r="14" spans="2:9" x14ac:dyDescent="0.4">
      <c r="B14" s="17" t="s">
        <v>5</v>
      </c>
      <c r="C14" s="18">
        <v>270300</v>
      </c>
      <c r="E14" s="17" t="s">
        <v>4</v>
      </c>
      <c r="F14" s="18">
        <v>2000</v>
      </c>
      <c r="H14" s="17" t="s">
        <v>6</v>
      </c>
      <c r="I14" s="18">
        <v>500</v>
      </c>
    </row>
    <row r="15" spans="2:9" x14ac:dyDescent="0.4">
      <c r="B15" s="17" t="s">
        <v>8</v>
      </c>
      <c r="C15" s="18">
        <v>17400</v>
      </c>
      <c r="E15" s="17" t="s">
        <v>6</v>
      </c>
      <c r="F15" s="18">
        <v>500</v>
      </c>
      <c r="H15" s="17" t="s">
        <v>54</v>
      </c>
      <c r="I15" s="18">
        <v>24200</v>
      </c>
    </row>
    <row r="16" spans="2:9" x14ac:dyDescent="0.4">
      <c r="B16" s="17" t="s">
        <v>4</v>
      </c>
      <c r="C16" s="18">
        <v>17500</v>
      </c>
      <c r="E16" s="17" t="s">
        <v>54</v>
      </c>
      <c r="F16" s="18">
        <v>26200</v>
      </c>
    </row>
    <row r="17" spans="2:3" x14ac:dyDescent="0.4">
      <c r="B17" s="17" t="s">
        <v>6</v>
      </c>
      <c r="C17" s="18">
        <v>2000</v>
      </c>
    </row>
    <row r="18" spans="2:3" x14ac:dyDescent="0.4">
      <c r="B18" s="17" t="s">
        <v>54</v>
      </c>
      <c r="C18" s="18">
        <v>385850</v>
      </c>
    </row>
  </sheetData>
  <mergeCells count="2">
    <mergeCell ref="B2:C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OF THE SOAR PROGRAM</vt:lpstr>
      <vt:lpstr>AMOUNT SPENT IN EACH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2023-01-31T16:20:44Z</dcterms:created>
  <dcterms:modified xsi:type="dcterms:W3CDTF">2023-02-01T14:58:29Z</dcterms:modified>
</cp:coreProperties>
</file>